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2"/>
  </bookViews>
  <sheets>
    <sheet name="Startovka" sheetId="1" r:id="rId1"/>
    <sheet name="Závod_sem vyplňovat výsledky" sheetId="2" r:id="rId2"/>
    <sheet name="Bedna" sheetId="3" r:id="rId3"/>
    <sheet name="Výsledky" sheetId="4" r:id="rId4"/>
    <sheet name="Startovní listina" sheetId="5" r:id="rId5"/>
  </sheets>
  <definedNames>
    <definedName name="Cíl">#REF!</definedName>
    <definedName name="Cíl_2">'Závod_sem vyplňovat výsledky'!$B$1:$E$2</definedName>
    <definedName name="Cíl_3">#REF!</definedName>
    <definedName name="Cíl_4">#REF!</definedName>
    <definedName name="Cíl_5">#REF!</definedName>
    <definedName name="Cíl_6">#REF!</definedName>
    <definedName name="Cíl_7">#REF!</definedName>
    <definedName name="Excel_BuiltIn__FilterDatabase" localSheetId="3">'Výsledky'!$A$3:$J$182</definedName>
    <definedName name="Excel_BuiltIn__FilterDatabase_1">'Startovka'!$A$10:$A$13</definedName>
    <definedName name="Excel_BuiltIn__FilterDatabase_2">'Závod_sem vyplňovat výsledky'!$D$1:$K$2</definedName>
    <definedName name="Excel_BuiltIn__FilterDatabase_3">#REF!</definedName>
    <definedName name="Excel_BuiltIn__FilterDatabase_4">#REF!</definedName>
    <definedName name="Excel_BuiltIn__FilterDatabase_5">#REF!</definedName>
    <definedName name="Excel_BuiltIn__FilterDatabase_6">#REF!</definedName>
    <definedName name="Excel_BuiltIn__FilterDatabase_7">#REF!</definedName>
    <definedName name="Excel_BuiltIn__FilterDatabase_8">#REF!</definedName>
    <definedName name="Jméno">#REF!</definedName>
    <definedName name="_xlnm.Print_Titles" localSheetId="2">'Bedna'!$1:$1</definedName>
    <definedName name="_xlnm.Print_Titles" localSheetId="4">'Startovní listina'!$1:$2</definedName>
    <definedName name="Oddíl">#REF!</definedName>
    <definedName name="Příjmení">#REF!</definedName>
    <definedName name="Rok_nar.">#REF!</definedName>
    <definedName name="St_číslo">#REF!</definedName>
    <definedName name="startovka">#REF!</definedName>
    <definedName name="Výsl.čas">#REF!</definedName>
  </definedNames>
  <calcPr fullCalcOnLoad="1"/>
</workbook>
</file>

<file path=xl/sharedStrings.xml><?xml version="1.0" encoding="utf-8"?>
<sst xmlns="http://schemas.openxmlformats.org/spreadsheetml/2006/main" count="966" uniqueCount="620">
  <si>
    <t>SČ</t>
  </si>
  <si>
    <t>Jméno</t>
  </si>
  <si>
    <t>Ročník</t>
  </si>
  <si>
    <t>Kategorie</t>
  </si>
  <si>
    <t>Oddíl</t>
  </si>
  <si>
    <t>Adámek Hubert</t>
  </si>
  <si>
    <t>Lažany</t>
  </si>
  <si>
    <t>Adler Ondřej</t>
  </si>
  <si>
    <t>Adamov</t>
  </si>
  <si>
    <t>Alman Dušan</t>
  </si>
  <si>
    <t>Bachratý Pavel</t>
  </si>
  <si>
    <t>Blansko</t>
  </si>
  <si>
    <t>Balúch Pavel</t>
  </si>
  <si>
    <t>Bartošek Petr</t>
  </si>
  <si>
    <t>Newline Boskovice</t>
  </si>
  <si>
    <t>Bařinka Jan</t>
  </si>
  <si>
    <t>Boskovice</t>
  </si>
  <si>
    <t>Bayer Miloslav</t>
  </si>
  <si>
    <t>ASK Blansko</t>
  </si>
  <si>
    <t>Presentováno</t>
  </si>
  <si>
    <t>Bedan Petr</t>
  </si>
  <si>
    <t>Spešov</t>
  </si>
  <si>
    <t>Bednář Jan</t>
  </si>
  <si>
    <t>Mladkov</t>
  </si>
  <si>
    <t>Beneš Radek</t>
  </si>
  <si>
    <t>Holštejn</t>
  </si>
  <si>
    <t>Berka Milan</t>
  </si>
  <si>
    <t>HC Blansko</t>
  </si>
  <si>
    <t>Bezrouk Jiří</t>
  </si>
  <si>
    <t>Consultek</t>
  </si>
  <si>
    <t>Blažek Jan</t>
  </si>
  <si>
    <t>Kunštát</t>
  </si>
  <si>
    <t>Boháč Jiří</t>
  </si>
  <si>
    <t>Brno</t>
  </si>
  <si>
    <t>Boháček Petr</t>
  </si>
  <si>
    <t>AUTO RZ Boskovice</t>
  </si>
  <si>
    <t>Brosch Petr</t>
  </si>
  <si>
    <t>Brtník Jiří</t>
  </si>
  <si>
    <t>JŘI</t>
  </si>
  <si>
    <t>Bubeník Jiří</t>
  </si>
  <si>
    <t>LRS Vyškov</t>
  </si>
  <si>
    <t>M</t>
  </si>
  <si>
    <t>Bulín Martin</t>
  </si>
  <si>
    <t>Přerov</t>
  </si>
  <si>
    <t>MV40</t>
  </si>
  <si>
    <t>Buřt Vladimír</t>
  </si>
  <si>
    <t>Sokol Blansko</t>
  </si>
  <si>
    <t>MV50</t>
  </si>
  <si>
    <t>Buš Roman</t>
  </si>
  <si>
    <t>Rájec</t>
  </si>
  <si>
    <t>MV60</t>
  </si>
  <si>
    <t>Buš Ondřej</t>
  </si>
  <si>
    <t>Ráječko</t>
  </si>
  <si>
    <t>Cacek Josef</t>
  </si>
  <si>
    <t>Tišnov</t>
  </si>
  <si>
    <t>Cetkovský Vladimír</t>
  </si>
  <si>
    <t>ARC Brno</t>
  </si>
  <si>
    <t>Czokoly Jan</t>
  </si>
  <si>
    <t>Žďár</t>
  </si>
  <si>
    <t>Čech Dalibor</t>
  </si>
  <si>
    <t>Čuma Josef</t>
  </si>
  <si>
    <t>Milonice</t>
  </si>
  <si>
    <t>Daněk Milan</t>
  </si>
  <si>
    <t>Horizont Kola Novák Blansko</t>
  </si>
  <si>
    <t>JKY</t>
  </si>
  <si>
    <t>Dítě Vít</t>
  </si>
  <si>
    <t>Ž</t>
  </si>
  <si>
    <t>Dolák Hynek</t>
  </si>
  <si>
    <t>Dorovský Lukáš</t>
  </si>
  <si>
    <t>Dražan Libor</t>
  </si>
  <si>
    <t>Sokol Kuničky</t>
  </si>
  <si>
    <t>Dvořáček Jiří</t>
  </si>
  <si>
    <t>Petrovice</t>
  </si>
  <si>
    <t>Dvořáček Josef</t>
  </si>
  <si>
    <t>Dvořák Jaromír</t>
  </si>
  <si>
    <t>ASK TT Blansko</t>
  </si>
  <si>
    <t>Dvořák Pavel</t>
  </si>
  <si>
    <t>Biatlon Prostějov</t>
  </si>
  <si>
    <t>Dzurek Ján</t>
  </si>
  <si>
    <t>Fiedler Jan</t>
  </si>
  <si>
    <t>AC Moravská Slavia Brno</t>
  </si>
  <si>
    <t>Freitinger Pavel</t>
  </si>
  <si>
    <t>Vanovice</t>
  </si>
  <si>
    <t>Glier Michal</t>
  </si>
  <si>
    <t>Grün Gustav</t>
  </si>
  <si>
    <t>AC Okrouhlá</t>
  </si>
  <si>
    <t>Grün Vojtěch</t>
  </si>
  <si>
    <t xml:space="preserve">AC Okrouhlá </t>
  </si>
  <si>
    <t>Hájek Ivo</t>
  </si>
  <si>
    <t>Sokol Doubravice</t>
  </si>
  <si>
    <t>Hájek Ivoš</t>
  </si>
  <si>
    <t>Hajtmar Luboš</t>
  </si>
  <si>
    <t>AHA Vyškov</t>
  </si>
  <si>
    <t>Haresta Petr</t>
  </si>
  <si>
    <t>Havelka Aleš</t>
  </si>
  <si>
    <t>SDH Sychotín</t>
  </si>
  <si>
    <t>Hegr Jiří</t>
  </si>
  <si>
    <t>Šošůvka</t>
  </si>
  <si>
    <t>Henek Michal</t>
  </si>
  <si>
    <t>RBK Blansko</t>
  </si>
  <si>
    <t>Henek Vladan</t>
  </si>
  <si>
    <t>Hlaváč Jaroslav</t>
  </si>
  <si>
    <t>Hlavsa Tomáš</t>
  </si>
  <si>
    <t>Hochman Zdeněk</t>
  </si>
  <si>
    <t>Orel Blučina</t>
  </si>
  <si>
    <t>Holík Michal</t>
  </si>
  <si>
    <t>Bořitov</t>
  </si>
  <si>
    <t>Homoláč Jiří</t>
  </si>
  <si>
    <t>UNI Brno - ASC Bučovice</t>
  </si>
  <si>
    <t>Horák Pavel</t>
  </si>
  <si>
    <t>Vyškov</t>
  </si>
  <si>
    <t>Horňa Lubomír</t>
  </si>
  <si>
    <t>Lhota Rapotina</t>
  </si>
  <si>
    <t>Hrabovský Petr</t>
  </si>
  <si>
    <t>VSK UNI Brno</t>
  </si>
  <si>
    <t>Hrobař Štěpán</t>
  </si>
  <si>
    <t>KOB Moira Brno</t>
  </si>
  <si>
    <t>Hromek Jiří</t>
  </si>
  <si>
    <t>Fényx Adamov</t>
  </si>
  <si>
    <t>Hromek Jiří st.</t>
  </si>
  <si>
    <t>Hrubý Milan</t>
  </si>
  <si>
    <t>Humlíček Aleš</t>
  </si>
  <si>
    <t>Bambas Skalice</t>
  </si>
  <si>
    <t>Husák Ondřej</t>
  </si>
  <si>
    <t>Chlup Roman</t>
  </si>
  <si>
    <t>Jančařík Petr</t>
  </si>
  <si>
    <t>AAC Brno</t>
  </si>
  <si>
    <t>Jančík Tomáš</t>
  </si>
  <si>
    <t>Janek Petr</t>
  </si>
  <si>
    <t>Jílek Ladislav</t>
  </si>
  <si>
    <t>Olešnice</t>
  </si>
  <si>
    <t>Kalaš Rudolf</t>
  </si>
  <si>
    <t>Kalina Tomáš</t>
  </si>
  <si>
    <t>Triexpert Brno/Těchov</t>
  </si>
  <si>
    <t>Kapavík Radim</t>
  </si>
  <si>
    <t>Kassai Lubomír</t>
  </si>
  <si>
    <t>Cyklo Kassai Boskovice</t>
  </si>
  <si>
    <t>Kaštyl Jaroslav</t>
  </si>
  <si>
    <t>Keňa  Knínice</t>
  </si>
  <si>
    <t>Kazda Adam</t>
  </si>
  <si>
    <t>Kejík Milan</t>
  </si>
  <si>
    <t>Kinc Pavel</t>
  </si>
  <si>
    <t>VF Team Černá hora</t>
  </si>
  <si>
    <t>Klepal Petr</t>
  </si>
  <si>
    <t>Klopec Aleš</t>
  </si>
  <si>
    <t>Kocman Tomáš</t>
  </si>
  <si>
    <t>Tovačov</t>
  </si>
  <si>
    <t>Kohut Jan</t>
  </si>
  <si>
    <t>Newline TEAM</t>
  </si>
  <si>
    <t>Kolář Petr</t>
  </si>
  <si>
    <t>Kolínek Josef</t>
  </si>
  <si>
    <t>Kecka Kanice</t>
  </si>
  <si>
    <t>Konečný Jan</t>
  </si>
  <si>
    <t>Konečný Petr</t>
  </si>
  <si>
    <t>Koníček Michal</t>
  </si>
  <si>
    <t>Senetářov</t>
  </si>
  <si>
    <t>Konopáč Jiří</t>
  </si>
  <si>
    <t>SK Nýrov</t>
  </si>
  <si>
    <t>Kotouček Matěj</t>
  </si>
  <si>
    <t>Koudelka Lukáš</t>
  </si>
  <si>
    <t>Kožiak Juraj</t>
  </si>
  <si>
    <t>Kuničky</t>
  </si>
  <si>
    <t>Kráčalík Martin</t>
  </si>
  <si>
    <t>Letovice</t>
  </si>
  <si>
    <t>Králík Pavel</t>
  </si>
  <si>
    <t>Vavřinec</t>
  </si>
  <si>
    <t>Krátký Jiří</t>
  </si>
  <si>
    <t>Jedovnice</t>
  </si>
  <si>
    <t>Krátký Josef</t>
  </si>
  <si>
    <t>Hvězda SKP Pardubice</t>
  </si>
  <si>
    <t>Krénar Michal</t>
  </si>
  <si>
    <t>Krch Karel</t>
  </si>
  <si>
    <t>Křenek Jan</t>
  </si>
  <si>
    <t>Kuben Jaroslav</t>
  </si>
  <si>
    <t>Kuběna Roman</t>
  </si>
  <si>
    <t>Kubík Josef</t>
  </si>
  <si>
    <t>Ptačina Adamov</t>
  </si>
  <si>
    <t>Kudlička Svatopluk</t>
  </si>
  <si>
    <t>Kunc Josef</t>
  </si>
  <si>
    <t>Kuruc Vratko</t>
  </si>
  <si>
    <t>Kyzlink Karel</t>
  </si>
  <si>
    <t>ASK TT Ski Blansko</t>
  </si>
  <si>
    <t>Lepka Dušan</t>
  </si>
  <si>
    <t>Macura Jan</t>
  </si>
  <si>
    <t>Manoušek Ivo</t>
  </si>
  <si>
    <t>Markel Roman</t>
  </si>
  <si>
    <t>Martínek David</t>
  </si>
  <si>
    <t>Martínek Jan</t>
  </si>
  <si>
    <t>SC Ráječko</t>
  </si>
  <si>
    <t>Matěna Vladimír</t>
  </si>
  <si>
    <t>VZS Blansko</t>
  </si>
  <si>
    <t>Matoušek Pavel</t>
  </si>
  <si>
    <t>KC Brno</t>
  </si>
  <si>
    <t>Matula Petr</t>
  </si>
  <si>
    <t>OB Adamov</t>
  </si>
  <si>
    <t>Mazal Petr</t>
  </si>
  <si>
    <t>Míč Robert</t>
  </si>
  <si>
    <t>Mikulášek Libor</t>
  </si>
  <si>
    <t>Touboř</t>
  </si>
  <si>
    <t>Mokrý Jan</t>
  </si>
  <si>
    <t>Mokrý Ondřej</t>
  </si>
  <si>
    <t>Mokrý Stanislav</t>
  </si>
  <si>
    <t>Moravec Jiří</t>
  </si>
  <si>
    <t>Mrůzek Alexandr</t>
  </si>
  <si>
    <t>Univerzita Brno</t>
  </si>
  <si>
    <t>Münster Libor</t>
  </si>
  <si>
    <t>Nečas Josef</t>
  </si>
  <si>
    <t>Šošúvka</t>
  </si>
  <si>
    <t>Nečas Tomáš</t>
  </si>
  <si>
    <t>Nedvěd Martin</t>
  </si>
  <si>
    <t>Němec Richard</t>
  </si>
  <si>
    <t>Němeček Jiří</t>
  </si>
  <si>
    <t>Novák Zdeněk</t>
  </si>
  <si>
    <t>Novotný Ondřej</t>
  </si>
  <si>
    <t>Nový Ondřej</t>
  </si>
  <si>
    <t>Odehnal Tomáš</t>
  </si>
  <si>
    <t>Skalice</t>
  </si>
  <si>
    <t>Ohnoutek Robin</t>
  </si>
  <si>
    <t>Svitávka</t>
  </si>
  <si>
    <t>Olejníček Lukáš</t>
  </si>
  <si>
    <t>Olšan Jiří</t>
  </si>
  <si>
    <t>Ondrušek Pavel</t>
  </si>
  <si>
    <t>Zetor Brno</t>
  </si>
  <si>
    <t>Orálek Daniel</t>
  </si>
  <si>
    <t>AC Moravská Slávia Brno</t>
  </si>
  <si>
    <t>Palán Petr</t>
  </si>
  <si>
    <t>Světlá</t>
  </si>
  <si>
    <t>Parolek Aleš</t>
  </si>
  <si>
    <t>Peťovský Jan</t>
  </si>
  <si>
    <t>Petrů Radim</t>
  </si>
  <si>
    <t>Plhoň Patrik</t>
  </si>
  <si>
    <t>Loosers Blansko</t>
  </si>
  <si>
    <t>Pluháček Zdeněk</t>
  </si>
  <si>
    <t>Mikulov</t>
  </si>
  <si>
    <t>Pohanka Pavel</t>
  </si>
  <si>
    <t>Lotrando Brno</t>
  </si>
  <si>
    <t>Polách Petr</t>
  </si>
  <si>
    <t>Pospíchal Vladimír</t>
  </si>
  <si>
    <t>Ekol Team Brno</t>
  </si>
  <si>
    <t>Pospíchal Zbyněk</t>
  </si>
  <si>
    <t>Procházka Jan</t>
  </si>
  <si>
    <t>Prudek Vítězslav</t>
  </si>
  <si>
    <t>Moravec Sokol Benešov</t>
  </si>
  <si>
    <t>Prudil Vít</t>
  </si>
  <si>
    <t>Lazinov</t>
  </si>
  <si>
    <t>Přikryl Petr</t>
  </si>
  <si>
    <t>Psota Václav</t>
  </si>
  <si>
    <t>Reich Martin</t>
  </si>
  <si>
    <t>TJ Sokol Černá Hora</t>
  </si>
  <si>
    <t>Rubič Daniel</t>
  </si>
  <si>
    <t>New Balance Team Brno</t>
  </si>
  <si>
    <t>Růžička Bohuslav</t>
  </si>
  <si>
    <t>Říha Jaroslav</t>
  </si>
  <si>
    <t>Nizner Boris</t>
  </si>
  <si>
    <t>Skoták Hynek</t>
  </si>
  <si>
    <t>Extreme Life</t>
  </si>
  <si>
    <t>Skoták Jiří</t>
  </si>
  <si>
    <t>Skyba Martin</t>
  </si>
  <si>
    <t>Dino Sport Ivančice</t>
  </si>
  <si>
    <t>Slavíček Petr</t>
  </si>
  <si>
    <t>Slavík Šimon</t>
  </si>
  <si>
    <t>Smetana Josef</t>
  </si>
  <si>
    <t>Smutný Zdeněk</t>
  </si>
  <si>
    <t>Sotolář Stanislav</t>
  </si>
  <si>
    <t>Veselice</t>
  </si>
  <si>
    <t>Spáčil Leopold</t>
  </si>
  <si>
    <t>Staněk Michal</t>
  </si>
  <si>
    <t>Alf Servis Blansko</t>
  </si>
  <si>
    <t>Stloukal Jaroslav</t>
  </si>
  <si>
    <t>ART Adamov</t>
  </si>
  <si>
    <t>Stloukal Richard</t>
  </si>
  <si>
    <t>ACT Tiro Blansko</t>
  </si>
  <si>
    <t>Stloukal Štěpán</t>
  </si>
  <si>
    <t>Stráník Aleš</t>
  </si>
  <si>
    <t>Strnad Filip</t>
  </si>
  <si>
    <t>Suchý Libor</t>
  </si>
  <si>
    <t>Svoboda Leoš</t>
  </si>
  <si>
    <t>Osten Blansko</t>
  </si>
  <si>
    <t>Svoboda Pavel</t>
  </si>
  <si>
    <t>TJ Sloup</t>
  </si>
  <si>
    <t>Šafář Milan</t>
  </si>
  <si>
    <t>Šamonil Robert</t>
  </si>
  <si>
    <t xml:space="preserve">Horizont Kola Novák Blansko </t>
  </si>
  <si>
    <t>Šebánek Petr</t>
  </si>
  <si>
    <t>Šebela Václav</t>
  </si>
  <si>
    <t>Šebesta Andrej</t>
  </si>
  <si>
    <t>Rozseč</t>
  </si>
  <si>
    <t>Šenkýř Jiří</t>
  </si>
  <si>
    <t>Šesták Jakub</t>
  </si>
  <si>
    <t>Ševčík Petr</t>
  </si>
  <si>
    <t>Šindelka Antonín</t>
  </si>
  <si>
    <t>Radio Klub Blansko</t>
  </si>
  <si>
    <t>Šmatera Petr</t>
  </si>
  <si>
    <t>Šolc Jiří</t>
  </si>
  <si>
    <t>SKI Žabiny</t>
  </si>
  <si>
    <t>Šperka Oldřich</t>
  </si>
  <si>
    <t>Štěrbák Eda</t>
  </si>
  <si>
    <t>Štrajt Jiří</t>
  </si>
  <si>
    <t>Štyndl Miroslav</t>
  </si>
  <si>
    <t>Atletika Polička</t>
  </si>
  <si>
    <t>Tajovský Jan</t>
  </si>
  <si>
    <t>Tichý Pavel</t>
  </si>
  <si>
    <t>Trubák Michal</t>
  </si>
  <si>
    <t>Doubravice</t>
  </si>
  <si>
    <t>Uhlíř Dalibor</t>
  </si>
  <si>
    <t>Válek Jaroslav</t>
  </si>
  <si>
    <t>Sychotín</t>
  </si>
  <si>
    <t>Večeřa Roman</t>
  </si>
  <si>
    <t>Večeřa Tomáš</t>
  </si>
  <si>
    <t>Vemola Jiří</t>
  </si>
  <si>
    <t>Bukovice</t>
  </si>
  <si>
    <t>Veselý Jan</t>
  </si>
  <si>
    <t>Veselý Prokop</t>
  </si>
  <si>
    <t>Vévoda Ondřej</t>
  </si>
  <si>
    <t>Videman Jan</t>
  </si>
  <si>
    <t>Videman Tomáš</t>
  </si>
  <si>
    <t>Vojtíšek Tomáš</t>
  </si>
  <si>
    <t>SC Testudo Brno</t>
  </si>
  <si>
    <t>Vrtílka Jiří</t>
  </si>
  <si>
    <t>Vybíhal Jan</t>
  </si>
  <si>
    <t>Protivanov</t>
  </si>
  <si>
    <t>Vymazal Jiří</t>
  </si>
  <si>
    <t>Rájec - Jestřebí</t>
  </si>
  <si>
    <t>Weis Josef</t>
  </si>
  <si>
    <t>Zamazal Michal</t>
  </si>
  <si>
    <t>AK Blansko Dvorská</t>
  </si>
  <si>
    <t>Zbořil Martin</t>
  </si>
  <si>
    <t>Zoubek Karel</t>
  </si>
  <si>
    <t>Žďánský Zbyněk</t>
  </si>
  <si>
    <t>Barešová Milada</t>
  </si>
  <si>
    <t>Berková Pavlína</t>
  </si>
  <si>
    <t>Boehne Christina</t>
  </si>
  <si>
    <t>Broschová Lucie</t>
  </si>
  <si>
    <t>Burdová Renata</t>
  </si>
  <si>
    <t>4 ever cyklo Bulis</t>
  </si>
  <si>
    <t>Csakvaryová Lenka</t>
  </si>
  <si>
    <t>Čechová Milena</t>
  </si>
  <si>
    <t>Čermáková Barbora</t>
  </si>
  <si>
    <t>Čížková Markéta</t>
  </si>
  <si>
    <t>Čížková Petra</t>
  </si>
  <si>
    <t>Omice</t>
  </si>
  <si>
    <t>Dočekalová Katka</t>
  </si>
  <si>
    <t>Drgová Gabriela</t>
  </si>
  <si>
    <t>Lysice</t>
  </si>
  <si>
    <t>Drozdová Dorota</t>
  </si>
  <si>
    <t>Ďurdiaková Tereza</t>
  </si>
  <si>
    <t>AC Olymp Brno</t>
  </si>
  <si>
    <t>Dvořáková Eva</t>
  </si>
  <si>
    <t>Prostějov</t>
  </si>
  <si>
    <t>Fialová Kateřina</t>
  </si>
  <si>
    <t>Filipiová Andrea</t>
  </si>
  <si>
    <t>Auto RZ Boskovice</t>
  </si>
  <si>
    <t>Grünová Ivana</t>
  </si>
  <si>
    <t>Haasová Radka</t>
  </si>
  <si>
    <t>Hájková Veronika</t>
  </si>
  <si>
    <t>Hajzlerová Magda</t>
  </si>
  <si>
    <t>Hellerová Romana</t>
  </si>
  <si>
    <t>Hlaváčová Jaromíra</t>
  </si>
  <si>
    <t>Hlubinková Nikola</t>
  </si>
  <si>
    <t>Moravec Benešov</t>
  </si>
  <si>
    <t>Horáčková Pavla</t>
  </si>
  <si>
    <t>Horňová Adriana</t>
  </si>
  <si>
    <t>Hrabovská Lenka</t>
  </si>
  <si>
    <t>Hubáčková Denisa</t>
  </si>
  <si>
    <t>Jančaříková Lenka</t>
  </si>
  <si>
    <t>Jančevová Anna</t>
  </si>
  <si>
    <t>Karásková Iva</t>
  </si>
  <si>
    <t>Kassaiová Martina</t>
  </si>
  <si>
    <t>Kejíková Romana</t>
  </si>
  <si>
    <t>Klepalová Kamila</t>
  </si>
  <si>
    <t>Klimešová Daniela</t>
  </si>
  <si>
    <t>Skalice nad Svitavou</t>
  </si>
  <si>
    <t>Klimešová Inka</t>
  </si>
  <si>
    <t>Komárková Zdenka</t>
  </si>
  <si>
    <t>Konečná Vlasta</t>
  </si>
  <si>
    <t>Kopecká Michaela</t>
  </si>
  <si>
    <t>Kopecká Naďa</t>
  </si>
  <si>
    <t>Kopecká Radka</t>
  </si>
  <si>
    <t>Kožiaková Beáta</t>
  </si>
  <si>
    <t>Zbraslavec</t>
  </si>
  <si>
    <t>Krainerová Marcela</t>
  </si>
  <si>
    <t xml:space="preserve">OÚ Jedovnice </t>
  </si>
  <si>
    <t>Králová Olga</t>
  </si>
  <si>
    <t>Krátká Anna</t>
  </si>
  <si>
    <t>TJ Svitavy</t>
  </si>
  <si>
    <t>Krejčiříková Kateřina</t>
  </si>
  <si>
    <t>Svatá Kateřina</t>
  </si>
  <si>
    <t>Krejčová Magda</t>
  </si>
  <si>
    <t>Krejsová Petra</t>
  </si>
  <si>
    <t>Krchová Jana</t>
  </si>
  <si>
    <t>Kubová Monika</t>
  </si>
  <si>
    <t>Láníková Ivana</t>
  </si>
  <si>
    <t>Liberová Barbora</t>
  </si>
  <si>
    <t>Ludvíková Eva</t>
  </si>
  <si>
    <t>Machačová Romana</t>
  </si>
  <si>
    <t>Matěnová Věra</t>
  </si>
  <si>
    <t>Medlová Simona</t>
  </si>
  <si>
    <t>Bukovina</t>
  </si>
  <si>
    <t>Medlová Soňa</t>
  </si>
  <si>
    <t>Nedomová Lucie</t>
  </si>
  <si>
    <t>KOMETKY Lysice</t>
  </si>
  <si>
    <t>Němcová Martina</t>
  </si>
  <si>
    <t>Němcová Petra</t>
  </si>
  <si>
    <t>Niznerová Jitka</t>
  </si>
  <si>
    <t>Odehnalová Dagmar</t>
  </si>
  <si>
    <t>Paráková Iva</t>
  </si>
  <si>
    <t>Parolková Monika</t>
  </si>
  <si>
    <t>GYMBOS</t>
  </si>
  <si>
    <t>Petečelová Lucie</t>
  </si>
  <si>
    <t>Petrželová Lucie</t>
  </si>
  <si>
    <t>Pluháčková Eva</t>
  </si>
  <si>
    <t>Pospíchalová Lenka</t>
  </si>
  <si>
    <t>Pouličková Andrea</t>
  </si>
  <si>
    <t>Procházková Lucie</t>
  </si>
  <si>
    <t>Prudková Ivana</t>
  </si>
  <si>
    <t>Rocher Adriana</t>
  </si>
  <si>
    <t>Černá Hora</t>
  </si>
  <si>
    <t>Roučková Martina</t>
  </si>
  <si>
    <t>Rýdlová Ilona</t>
  </si>
  <si>
    <t>Řičánková Blanka</t>
  </si>
  <si>
    <t>Sedláčková Alžběta</t>
  </si>
  <si>
    <t>Skybová Lucie</t>
  </si>
  <si>
    <t>AK Olymp Brno</t>
  </si>
  <si>
    <t>Slabáková Lenka</t>
  </si>
  <si>
    <t>Suchá Lenka</t>
  </si>
  <si>
    <t>Suráková Lenka</t>
  </si>
  <si>
    <t>Svobodová Kamila</t>
  </si>
  <si>
    <t>Šafářová Markéta</t>
  </si>
  <si>
    <t>Škrabalová Alena</t>
  </si>
  <si>
    <t>Šolcová Eva</t>
  </si>
  <si>
    <t>Táborová Radka</t>
  </si>
  <si>
    <t>Tesařová Jitka</t>
  </si>
  <si>
    <t>Tesařová Markéta</t>
  </si>
  <si>
    <t>Tlamková Tereza</t>
  </si>
  <si>
    <t>Tomancová Denisa</t>
  </si>
  <si>
    <t>Cetkovice</t>
  </si>
  <si>
    <t>Tomancová Soňa</t>
  </si>
  <si>
    <t>Nýrov</t>
  </si>
  <si>
    <t>Tomanová Petra</t>
  </si>
  <si>
    <t>Tužilová Magdaléna</t>
  </si>
  <si>
    <t>RBK</t>
  </si>
  <si>
    <t>Učňová Michaela</t>
  </si>
  <si>
    <t>Valnohová Věra</t>
  </si>
  <si>
    <t>Stopa Skalice</t>
  </si>
  <si>
    <t>Vitouchová Iveta</t>
  </si>
  <si>
    <t>Vondráčková Eliška</t>
  </si>
  <si>
    <t>Všetečková Pavla</t>
  </si>
  <si>
    <t>Motor Journal</t>
  </si>
  <si>
    <t>Vykoukalová Kateřina</t>
  </si>
  <si>
    <t>Vymazalová Lenka</t>
  </si>
  <si>
    <t>Závodná Marcela</t>
  </si>
  <si>
    <t>Niva</t>
  </si>
  <si>
    <t>Zemánková Naďa</t>
  </si>
  <si>
    <t>Žákovská Alena</t>
  </si>
  <si>
    <t>Pořadí v kategorii</t>
  </si>
  <si>
    <t>Absolutní pořadí</t>
  </si>
  <si>
    <t>Rok
narození</t>
  </si>
  <si>
    <t>Klub</t>
  </si>
  <si>
    <t>Startovní
číslo</t>
  </si>
  <si>
    <t>Výsledný
čas</t>
  </si>
  <si>
    <t>Minuty</t>
  </si>
  <si>
    <t>Sekundy</t>
  </si>
  <si>
    <t>Počet</t>
  </si>
  <si>
    <t>Čas</t>
  </si>
  <si>
    <t>Absolutně</t>
  </si>
  <si>
    <t>Absolutní</t>
  </si>
  <si>
    <t>Výsledný</t>
  </si>
  <si>
    <t>Pořadí v</t>
  </si>
  <si>
    <t>Rok</t>
  </si>
  <si>
    <t>Startovní</t>
  </si>
  <si>
    <t>BODY</t>
  </si>
  <si>
    <t>pořadí</t>
  </si>
  <si>
    <t>čas</t>
  </si>
  <si>
    <t>kategorii</t>
  </si>
  <si>
    <t>narození</t>
  </si>
  <si>
    <t>číslo</t>
  </si>
  <si>
    <t>X</t>
  </si>
  <si>
    <t>40/66</t>
  </si>
  <si>
    <t>36/59</t>
  </si>
  <si>
    <t>33/33</t>
  </si>
  <si>
    <t>ŽV35</t>
  </si>
  <si>
    <t>ŽV45</t>
  </si>
  <si>
    <t>Vísecká desítka 27. 8. 2016</t>
  </si>
  <si>
    <t>Blahová Jaroslava</t>
  </si>
  <si>
    <t>BK Vísky</t>
  </si>
  <si>
    <t>Orel Obřany</t>
  </si>
  <si>
    <t>Svobodová Martina</t>
  </si>
  <si>
    <t>Crhová Ivana</t>
  </si>
  <si>
    <t>Tomanová Lenka</t>
  </si>
  <si>
    <t>Orel Vyškov</t>
  </si>
  <si>
    <t>Široký Stanislav</t>
  </si>
  <si>
    <t>Horák Petr</t>
  </si>
  <si>
    <t>Orel Silůvky</t>
  </si>
  <si>
    <t>Charvát Bohdan</t>
  </si>
  <si>
    <t>Elite Sport Boskovice</t>
  </si>
  <si>
    <t>Aquaskipper Olešnice</t>
  </si>
  <si>
    <t>Weiter Roman</t>
  </si>
  <si>
    <t>Adamec Milan</t>
  </si>
  <si>
    <t>Hynštová Marie</t>
  </si>
  <si>
    <t>AK Drnovice</t>
  </si>
  <si>
    <t>Skřivánková Dana</t>
  </si>
  <si>
    <t>Málková Anna</t>
  </si>
  <si>
    <t>Dudová Vedula</t>
  </si>
  <si>
    <t>Hladká Klára</t>
  </si>
  <si>
    <t>Orel Brno Židenice</t>
  </si>
  <si>
    <t>Zachař Jiří</t>
  </si>
  <si>
    <t>Orel Vysoké Mýto</t>
  </si>
  <si>
    <t>Dušek Pavel</t>
  </si>
  <si>
    <t>Orel Dolní Dobrouč</t>
  </si>
  <si>
    <t>Plíva Vojtěch</t>
  </si>
  <si>
    <t>Plíva Vladimír</t>
  </si>
  <si>
    <t>AC Okrouhlá/AK Drnovice</t>
  </si>
  <si>
    <t>Graffy Ivo</t>
  </si>
  <si>
    <t>TF Legion Boskovice</t>
  </si>
  <si>
    <t>Zdařilová Zuzana</t>
  </si>
  <si>
    <t>Kresta Roman</t>
  </si>
  <si>
    <t>Kašová Hana</t>
  </si>
  <si>
    <t>Barnexsport Brno</t>
  </si>
  <si>
    <t>Kometky Olešnice</t>
  </si>
  <si>
    <t>Urbánková Alfery Hana</t>
  </si>
  <si>
    <t>BK Blansko</t>
  </si>
  <si>
    <t>Hořínková Dita</t>
  </si>
  <si>
    <t>Střelka Brno</t>
  </si>
  <si>
    <t>Hořínková Jana</t>
  </si>
  <si>
    <t>Sedláček Miroslav</t>
  </si>
  <si>
    <t>CBC</t>
  </si>
  <si>
    <t>Lorenc Antonín</t>
  </si>
  <si>
    <t>Zbyněk Bednár</t>
  </si>
  <si>
    <t>Balaštík Stanislav</t>
  </si>
  <si>
    <t>Žila Miloš</t>
  </si>
  <si>
    <t>Lorenz Marek</t>
  </si>
  <si>
    <t>Triexport Brno</t>
  </si>
  <si>
    <t>Varecha Josef</t>
  </si>
  <si>
    <t>Gerbrich Run</t>
  </si>
  <si>
    <t>Vrtílková Inka</t>
  </si>
  <si>
    <t>Osten</t>
  </si>
  <si>
    <t>Kuchař Jan</t>
  </si>
  <si>
    <t>Kuchařová Lucie</t>
  </si>
  <si>
    <t>Centnerová Radmila</t>
  </si>
  <si>
    <t>Tomíšek Jindřich</t>
  </si>
  <si>
    <t>Orel Horní Moštěnice</t>
  </si>
  <si>
    <t>Čáp Bohuslav</t>
  </si>
  <si>
    <t>Orel Hradec Králové</t>
  </si>
  <si>
    <t>Juránek Stanislav</t>
  </si>
  <si>
    <t>Orel Židenice</t>
  </si>
  <si>
    <t>Vodička Pavel</t>
  </si>
  <si>
    <t>Brno - Orel Lesná</t>
  </si>
  <si>
    <t>Dostál Martin</t>
  </si>
  <si>
    <t>Bačov</t>
  </si>
  <si>
    <t>Němcová Daniela</t>
  </si>
  <si>
    <t xml:space="preserve">Vísky </t>
  </si>
  <si>
    <t>Štěpánek Radek</t>
  </si>
  <si>
    <t>Vlachová Eliška</t>
  </si>
  <si>
    <t>BK Brno</t>
  </si>
  <si>
    <t>Bořil Petr</t>
  </si>
  <si>
    <t>Hlavnězdravě.cz</t>
  </si>
  <si>
    <t>Hromádková Petra</t>
  </si>
  <si>
    <t xml:space="preserve">UNI Brno  </t>
  </si>
  <si>
    <t>Buš Jiří</t>
  </si>
  <si>
    <t>Rájec Jestřebí</t>
  </si>
  <si>
    <t>Nováček Josef</t>
  </si>
  <si>
    <t>Čučice</t>
  </si>
  <si>
    <t>Přichystal Štěpán</t>
  </si>
  <si>
    <t>Invalidovna Boskovice</t>
  </si>
  <si>
    <t>Charvát Jan</t>
  </si>
  <si>
    <t>Horizont</t>
  </si>
  <si>
    <t>Blaha Rostislav</t>
  </si>
  <si>
    <t>Roky</t>
  </si>
  <si>
    <t>Ženy celkem</t>
  </si>
  <si>
    <t>Muži celkem</t>
  </si>
  <si>
    <t>35</t>
  </si>
  <si>
    <t>10</t>
  </si>
  <si>
    <t>26</t>
  </si>
  <si>
    <t>52</t>
  </si>
  <si>
    <t>36</t>
  </si>
  <si>
    <t>16</t>
  </si>
  <si>
    <t>49</t>
  </si>
  <si>
    <t>56</t>
  </si>
  <si>
    <t>37</t>
  </si>
  <si>
    <t>09</t>
  </si>
  <si>
    <t>17</t>
  </si>
  <si>
    <t>43</t>
  </si>
  <si>
    <t>38</t>
  </si>
  <si>
    <t>25</t>
  </si>
  <si>
    <t>39</t>
  </si>
  <si>
    <t>02</t>
  </si>
  <si>
    <t>33</t>
  </si>
  <si>
    <t>40</t>
  </si>
  <si>
    <t>00</t>
  </si>
  <si>
    <t>12</t>
  </si>
  <si>
    <t>41</t>
  </si>
  <si>
    <t>42</t>
  </si>
  <si>
    <t>30</t>
  </si>
  <si>
    <t>55</t>
  </si>
  <si>
    <t>01</t>
  </si>
  <si>
    <t>05</t>
  </si>
  <si>
    <t>20</t>
  </si>
  <si>
    <t>31</t>
  </si>
  <si>
    <t>44</t>
  </si>
  <si>
    <t>45</t>
  </si>
  <si>
    <t>07</t>
  </si>
  <si>
    <t>46</t>
  </si>
  <si>
    <t>08</t>
  </si>
  <si>
    <t>19</t>
  </si>
  <si>
    <t>27</t>
  </si>
  <si>
    <t>50</t>
  </si>
  <si>
    <t>54</t>
  </si>
  <si>
    <t>47</t>
  </si>
  <si>
    <t>06</t>
  </si>
  <si>
    <t>22</t>
  </si>
  <si>
    <t>59</t>
  </si>
  <si>
    <t>48</t>
  </si>
  <si>
    <t>15</t>
  </si>
  <si>
    <t>23</t>
  </si>
  <si>
    <t>18</t>
  </si>
  <si>
    <t>51</t>
  </si>
  <si>
    <t>53</t>
  </si>
  <si>
    <t>03</t>
  </si>
  <si>
    <t>57</t>
  </si>
  <si>
    <t>58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</si>
</sst>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\ m\Řs&quot;ˇc &quot;yyyy"/>
    <numFmt numFmtId="165" formatCode="[h]:mm:ss;@"/>
    <numFmt numFmtId="166" formatCode="hh:mm:ss"/>
  </numFmts>
  <fonts count="29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"/>
      <color indexed="8"/>
      <name val="Courier New"/>
      <family val="3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"/>
      <color indexed="8"/>
      <name val="Courier New"/>
      <family val="3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1"/>
      <name val="Arial"/>
      <family val="2"/>
    </font>
    <font>
      <b/>
      <sz val="12"/>
      <color indexed="9"/>
      <name val="Arial"/>
      <family val="2"/>
    </font>
    <font>
      <sz val="12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 locked="0"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>
      <alignment/>
      <protection locked="0"/>
    </xf>
    <xf numFmtId="43" fontId="1" fillId="0" borderId="0" applyFill="0" applyBorder="0" applyAlignment="0" applyProtection="0"/>
    <xf numFmtId="41" fontId="1" fillId="0" borderId="0" applyFill="0" applyBorder="0" applyAlignment="0" applyProtection="0"/>
    <xf numFmtId="164" fontId="4" fillId="0" borderId="0">
      <alignment/>
      <protection locked="0"/>
    </xf>
    <xf numFmtId="0" fontId="5" fillId="3" borderId="0" applyNumberFormat="0" applyBorder="0" applyAlignment="0" applyProtection="0"/>
    <xf numFmtId="0" fontId="6" fillId="16" borderId="2" applyNumberFormat="0" applyAlignment="0" applyProtection="0"/>
    <xf numFmtId="0" fontId="4" fillId="0" borderId="0">
      <alignment/>
      <protection locked="0"/>
    </xf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>
      <alignment/>
      <protection locked="0"/>
    </xf>
    <xf numFmtId="0" fontId="10" fillId="0" borderId="0">
      <alignment/>
      <protection locked="0"/>
    </xf>
    <xf numFmtId="0" fontId="12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1" fillId="0" borderId="0">
      <alignment/>
      <protection/>
    </xf>
    <xf numFmtId="0" fontId="4" fillId="0" borderId="0">
      <alignment/>
      <protection locked="0"/>
    </xf>
    <xf numFmtId="0" fontId="0" fillId="18" borderId="6" applyNumberFormat="0" applyAlignment="0" applyProtection="0"/>
    <xf numFmtId="9" fontId="1" fillId="0" borderId="0" applyFill="0" applyBorder="0" applyAlignment="0" applyProtection="0"/>
    <xf numFmtId="0" fontId="13" fillId="0" borderId="7" applyNumberFormat="0" applyFill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8" fillId="19" borderId="8" applyNumberFormat="0" applyAlignment="0" applyProtection="0"/>
    <xf numFmtId="0" fontId="19" fillId="19" borderId="9" applyNumberFormat="0" applyAlignment="0" applyProtection="0"/>
    <xf numFmtId="0" fontId="17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90">
    <xf numFmtId="0" fontId="0" fillId="0" borderId="0" xfId="0" applyAlignment="1">
      <alignment/>
    </xf>
    <xf numFmtId="0" fontId="20" fillId="0" borderId="0" xfId="51" applyFont="1" applyAlignment="1">
      <alignment horizontal="center"/>
      <protection/>
    </xf>
    <xf numFmtId="0" fontId="20" fillId="0" borderId="0" xfId="51" applyFont="1">
      <alignment/>
      <protection/>
    </xf>
    <xf numFmtId="0" fontId="22" fillId="0" borderId="0" xfId="51" applyFont="1" applyBorder="1" applyAlignment="1">
      <alignment horizontal="center" wrapText="1"/>
      <protection/>
    </xf>
    <xf numFmtId="0" fontId="22" fillId="0" borderId="0" xfId="51" applyFont="1" applyBorder="1" applyAlignment="1">
      <alignment horizontal="center" vertical="center"/>
      <protection/>
    </xf>
    <xf numFmtId="1" fontId="20" fillId="0" borderId="0" xfId="51" applyNumberFormat="1" applyFont="1" applyBorder="1" applyAlignment="1">
      <alignment horizontal="center"/>
      <protection/>
    </xf>
    <xf numFmtId="0" fontId="23" fillId="0" borderId="0" xfId="0" applyFont="1" applyAlignment="1">
      <alignment wrapText="1"/>
    </xf>
    <xf numFmtId="0" fontId="23" fillId="0" borderId="0" xfId="0" applyFont="1" applyAlignment="1">
      <alignment horizontal="center" wrapText="1"/>
    </xf>
    <xf numFmtId="0" fontId="20" fillId="0" borderId="0" xfId="51" applyFont="1" applyBorder="1" applyAlignment="1">
      <alignment horizontal="center"/>
      <protection/>
    </xf>
    <xf numFmtId="0" fontId="22" fillId="0" borderId="0" xfId="51" applyFont="1" applyAlignment="1">
      <alignment horizontal="center"/>
      <protection/>
    </xf>
    <xf numFmtId="0" fontId="22" fillId="0" borderId="0" xfId="51" applyFont="1">
      <alignment/>
      <protection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20" fillId="0" borderId="0" xfId="51" applyFont="1" applyBorder="1">
      <alignment/>
      <protection/>
    </xf>
    <xf numFmtId="49" fontId="20" fillId="0" borderId="0" xfId="51" applyNumberFormat="1" applyFont="1" applyBorder="1" applyAlignment="1">
      <alignment horizontal="right"/>
      <protection/>
    </xf>
    <xf numFmtId="49" fontId="20" fillId="0" borderId="0" xfId="51" applyNumberFormat="1" applyFont="1">
      <alignment/>
      <protection/>
    </xf>
    <xf numFmtId="0" fontId="20" fillId="0" borderId="0" xfId="0" applyFont="1" applyBorder="1" applyAlignment="1">
      <alignment horizontal="left"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0" fontId="20" fillId="0" borderId="0" xfId="0" applyNumberFormat="1" applyFont="1" applyFill="1" applyAlignment="1">
      <alignment horizontal="left" indent="1"/>
    </xf>
    <xf numFmtId="49" fontId="20" fillId="0" borderId="0" xfId="0" applyNumberFormat="1" applyFont="1" applyAlignment="1">
      <alignment/>
    </xf>
    <xf numFmtId="49" fontId="22" fillId="0" borderId="0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Border="1" applyAlignment="1">
      <alignment horizontal="center" vertical="center" wrapText="1"/>
    </xf>
    <xf numFmtId="49" fontId="22" fillId="24" borderId="0" xfId="0" applyNumberFormat="1" applyFont="1" applyFill="1" applyBorder="1" applyAlignment="1">
      <alignment horizontal="center" vertical="center" wrapText="1"/>
    </xf>
    <xf numFmtId="0" fontId="22" fillId="24" borderId="0" xfId="0" applyNumberFormat="1" applyFont="1" applyFill="1" applyBorder="1" applyAlignment="1">
      <alignment horizontal="center" vertical="center" wrapText="1"/>
    </xf>
    <xf numFmtId="49" fontId="22" fillId="24" borderId="0" xfId="0" applyNumberFormat="1" applyFont="1" applyFill="1" applyAlignment="1">
      <alignment horizontal="center" vertical="center" textRotation="90" wrapText="1"/>
    </xf>
    <xf numFmtId="0" fontId="20" fillId="0" borderId="0" xfId="0" applyFont="1" applyAlignment="1">
      <alignment horizontal="center" vertical="center" wrapText="1"/>
    </xf>
    <xf numFmtId="0" fontId="23" fillId="0" borderId="0" xfId="0" applyNumberFormat="1" applyFont="1" applyFill="1" applyBorder="1" applyAlignment="1">
      <alignment horizontal="center"/>
    </xf>
    <xf numFmtId="0" fontId="20" fillId="0" borderId="0" xfId="0" applyNumberFormat="1" applyFont="1" applyBorder="1" applyAlignment="1">
      <alignment horizontal="center"/>
    </xf>
    <xf numFmtId="165" fontId="20" fillId="0" borderId="0" xfId="0" applyNumberFormat="1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165" fontId="22" fillId="0" borderId="0" xfId="0" applyNumberFormat="1" applyFont="1" applyBorder="1" applyAlignment="1">
      <alignment horizontal="center"/>
    </xf>
    <xf numFmtId="165" fontId="20" fillId="0" borderId="0" xfId="0" applyNumberFormat="1" applyFont="1" applyAlignment="1">
      <alignment horizontal="center"/>
    </xf>
    <xf numFmtId="165" fontId="23" fillId="0" borderId="0" xfId="0" applyNumberFormat="1" applyFont="1" applyFill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24" fillId="0" borderId="0" xfId="0" applyFont="1" applyFill="1" applyAlignment="1">
      <alignment/>
    </xf>
    <xf numFmtId="0" fontId="25" fillId="0" borderId="0" xfId="51" applyFont="1" applyFill="1" applyBorder="1" applyAlignment="1">
      <alignment vertical="center"/>
      <protection/>
    </xf>
    <xf numFmtId="0" fontId="26" fillId="0" borderId="10" xfId="51" applyFont="1" applyFill="1" applyBorder="1" applyAlignment="1">
      <alignment horizontal="center" vertical="center"/>
      <protection/>
    </xf>
    <xf numFmtId="0" fontId="26" fillId="0" borderId="11" xfId="51" applyFont="1" applyFill="1" applyBorder="1" applyAlignment="1">
      <alignment horizontal="center" vertical="center" wrapText="1"/>
      <protection/>
    </xf>
    <xf numFmtId="0" fontId="26" fillId="0" borderId="11" xfId="51" applyFont="1" applyFill="1" applyBorder="1" applyAlignment="1">
      <alignment horizontal="center" vertical="center"/>
      <protection/>
    </xf>
    <xf numFmtId="0" fontId="27" fillId="0" borderId="0" xfId="51" applyFont="1" applyFill="1" applyBorder="1" applyAlignment="1">
      <alignment horizontal="center" vertical="center"/>
      <protection/>
    </xf>
    <xf numFmtId="0" fontId="20" fillId="0" borderId="0" xfId="0" applyFont="1" applyFill="1" applyAlignment="1">
      <alignment/>
    </xf>
    <xf numFmtId="49" fontId="26" fillId="0" borderId="12" xfId="0" applyNumberFormat="1" applyFont="1" applyBorder="1" applyAlignment="1">
      <alignment horizontal="center" vertical="center" wrapText="1"/>
    </xf>
    <xf numFmtId="49" fontId="26" fillId="0" borderId="13" xfId="0" applyNumberFormat="1" applyFont="1" applyFill="1" applyBorder="1" applyAlignment="1">
      <alignment horizontal="center" vertical="center" wrapText="1"/>
    </xf>
    <xf numFmtId="49" fontId="26" fillId="0" borderId="13" xfId="0" applyNumberFormat="1" applyFont="1" applyBorder="1" applyAlignment="1">
      <alignment horizontal="center" vertical="center" wrapText="1"/>
    </xf>
    <xf numFmtId="166" fontId="24" fillId="0" borderId="0" xfId="0" applyNumberFormat="1" applyFont="1" applyFill="1" applyAlignment="1">
      <alignment/>
    </xf>
    <xf numFmtId="0" fontId="20" fillId="0" borderId="14" xfId="0" applyFont="1" applyBorder="1" applyAlignment="1">
      <alignment horizontal="center"/>
    </xf>
    <xf numFmtId="0" fontId="20" fillId="0" borderId="15" xfId="0" applyFont="1" applyBorder="1" applyAlignment="1">
      <alignment/>
    </xf>
    <xf numFmtId="165" fontId="23" fillId="0" borderId="15" xfId="0" applyNumberFormat="1" applyFont="1" applyFill="1" applyBorder="1" applyAlignment="1">
      <alignment horizontal="center"/>
    </xf>
    <xf numFmtId="0" fontId="20" fillId="0" borderId="15" xfId="0" applyFont="1" applyBorder="1" applyAlignment="1">
      <alignment horizontal="left" indent="1"/>
    </xf>
    <xf numFmtId="0" fontId="20" fillId="0" borderId="15" xfId="0" applyFont="1" applyBorder="1" applyAlignment="1">
      <alignment horizontal="center"/>
    </xf>
    <xf numFmtId="0" fontId="20" fillId="0" borderId="15" xfId="0" applyFont="1" applyBorder="1" applyAlignment="1">
      <alignment horizontal="left"/>
    </xf>
    <xf numFmtId="0" fontId="20" fillId="0" borderId="16" xfId="0" applyFont="1" applyFill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18" xfId="0" applyFont="1" applyBorder="1" applyAlignment="1">
      <alignment/>
    </xf>
    <xf numFmtId="165" fontId="23" fillId="0" borderId="18" xfId="0" applyNumberFormat="1" applyFont="1" applyFill="1" applyBorder="1" applyAlignment="1">
      <alignment horizontal="center"/>
    </xf>
    <xf numFmtId="0" fontId="20" fillId="0" borderId="18" xfId="0" applyFont="1" applyBorder="1" applyAlignment="1">
      <alignment horizontal="left" indent="1"/>
    </xf>
    <xf numFmtId="0" fontId="20" fillId="0" borderId="18" xfId="0" applyFont="1" applyBorder="1" applyAlignment="1">
      <alignment horizontal="center"/>
    </xf>
    <xf numFmtId="0" fontId="20" fillId="0" borderId="18" xfId="0" applyFont="1" applyBorder="1" applyAlignment="1">
      <alignment horizontal="left"/>
    </xf>
    <xf numFmtId="0" fontId="20" fillId="0" borderId="19" xfId="0" applyFont="1" applyFill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20" fillId="0" borderId="21" xfId="0" applyFont="1" applyBorder="1" applyAlignment="1">
      <alignment/>
    </xf>
    <xf numFmtId="165" fontId="23" fillId="0" borderId="21" xfId="0" applyNumberFormat="1" applyFont="1" applyFill="1" applyBorder="1" applyAlignment="1">
      <alignment horizontal="center"/>
    </xf>
    <xf numFmtId="0" fontId="20" fillId="0" borderId="21" xfId="0" applyFont="1" applyBorder="1" applyAlignment="1">
      <alignment horizontal="left" indent="1"/>
    </xf>
    <xf numFmtId="0" fontId="20" fillId="0" borderId="21" xfId="0" applyFont="1" applyBorder="1" applyAlignment="1">
      <alignment horizontal="center"/>
    </xf>
    <xf numFmtId="0" fontId="20" fillId="0" borderId="21" xfId="0" applyFont="1" applyBorder="1" applyAlignment="1">
      <alignment horizontal="left"/>
    </xf>
    <xf numFmtId="0" fontId="20" fillId="0" borderId="22" xfId="0" applyFont="1" applyFill="1" applyBorder="1" applyAlignment="1">
      <alignment horizontal="center"/>
    </xf>
    <xf numFmtId="0" fontId="20" fillId="0" borderId="0" xfId="0" applyFont="1" applyBorder="1" applyAlignment="1">
      <alignment horizontal="left" indent="1"/>
    </xf>
    <xf numFmtId="0" fontId="28" fillId="0" borderId="0" xfId="0" applyFont="1" applyAlignment="1">
      <alignment horizontal="center"/>
    </xf>
    <xf numFmtId="0" fontId="28" fillId="0" borderId="0" xfId="0" applyFont="1" applyAlignment="1">
      <alignment/>
    </xf>
    <xf numFmtId="0" fontId="22" fillId="0" borderId="23" xfId="51" applyFont="1" applyBorder="1" applyAlignment="1">
      <alignment horizontal="center" wrapText="1"/>
      <protection/>
    </xf>
    <xf numFmtId="0" fontId="22" fillId="0" borderId="23" xfId="51" applyFont="1" applyBorder="1" applyAlignment="1">
      <alignment horizontal="center" vertical="center"/>
      <protection/>
    </xf>
    <xf numFmtId="0" fontId="21" fillId="0" borderId="0" xfId="51" applyFont="1" applyBorder="1" applyAlignment="1">
      <alignment horizontal="center" vertical="center"/>
      <protection/>
    </xf>
    <xf numFmtId="0" fontId="22" fillId="0" borderId="0" xfId="51" applyFont="1" applyBorder="1" applyAlignment="1">
      <alignment horizontal="center"/>
      <protection/>
    </xf>
    <xf numFmtId="0" fontId="21" fillId="24" borderId="24" xfId="51" applyFont="1" applyFill="1" applyBorder="1" applyAlignment="1">
      <alignment horizontal="center" vertical="center"/>
      <protection/>
    </xf>
    <xf numFmtId="49" fontId="26" fillId="0" borderId="25" xfId="0" applyNumberFormat="1" applyFont="1" applyFill="1" applyBorder="1" applyAlignment="1">
      <alignment horizontal="center" vertical="center" wrapText="1"/>
    </xf>
    <xf numFmtId="49" fontId="26" fillId="0" borderId="26" xfId="0" applyNumberFormat="1" applyFont="1" applyFill="1" applyBorder="1" applyAlignment="1">
      <alignment horizontal="center" vertical="center" wrapText="1"/>
    </xf>
    <xf numFmtId="49" fontId="22" fillId="0" borderId="0" xfId="51" applyNumberFormat="1" applyFont="1" applyBorder="1" applyAlignment="1">
      <alignment horizontal="center" wrapText="1"/>
      <protection/>
    </xf>
    <xf numFmtId="0" fontId="20" fillId="0" borderId="27" xfId="51" applyFont="1" applyBorder="1" applyAlignment="1">
      <alignment horizontal="center"/>
      <protection/>
    </xf>
    <xf numFmtId="0" fontId="20" fillId="0" borderId="28" xfId="51" applyFont="1" applyBorder="1" applyAlignment="1">
      <alignment horizontal="center"/>
      <protection/>
    </xf>
    <xf numFmtId="0" fontId="20" fillId="0" borderId="29" xfId="51" applyFont="1" applyBorder="1" applyAlignment="1">
      <alignment horizontal="center"/>
      <protection/>
    </xf>
    <xf numFmtId="0" fontId="20" fillId="0" borderId="30" xfId="51" applyFont="1" applyBorder="1">
      <alignment/>
      <protection/>
    </xf>
    <xf numFmtId="0" fontId="20" fillId="0" borderId="31" xfId="51" applyFont="1" applyBorder="1" applyAlignment="1">
      <alignment horizontal="center"/>
      <protection/>
    </xf>
    <xf numFmtId="0" fontId="20" fillId="0" borderId="32" xfId="51" applyFont="1" applyBorder="1">
      <alignment/>
      <protection/>
    </xf>
    <xf numFmtId="0" fontId="20" fillId="0" borderId="33" xfId="51" applyFont="1" applyBorder="1" applyAlignment="1">
      <alignment horizontal="center"/>
      <protection/>
    </xf>
    <xf numFmtId="0" fontId="20" fillId="0" borderId="34" xfId="51" applyFont="1" applyBorder="1" applyAlignment="1">
      <alignment horizontal="center"/>
      <protection/>
    </xf>
    <xf numFmtId="0" fontId="20" fillId="0" borderId="35" xfId="51" applyFont="1" applyBorder="1">
      <alignment/>
      <protection/>
    </xf>
    <xf numFmtId="21" fontId="23" fillId="0" borderId="0" xfId="0" applyNumberFormat="1" applyFont="1" applyFill="1" applyBorder="1" applyAlignment="1">
      <alignment horizontal="center"/>
    </xf>
  </cellXfs>
  <cellStyles count="54">
    <cellStyle name="Normal" xfId="0"/>
    <cellStyle name="¬µrka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Datum" xfId="37"/>
    <cellStyle name="Chybně" xfId="38"/>
    <cellStyle name="Kontrolní buňka" xfId="39"/>
    <cellStyle name="M·na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adpis1 1" xfId="47"/>
    <cellStyle name="Nadpis2" xfId="48"/>
    <cellStyle name="Název" xfId="49"/>
    <cellStyle name="Neutrální" xfId="50"/>
    <cellStyle name="normální_vys14" xfId="51"/>
    <cellStyle name="Pevní" xfId="52"/>
    <cellStyle name="Poznámka" xfId="53"/>
    <cellStyle name="Percent" xfId="54"/>
    <cellStyle name="Propojená buňka" xfId="55"/>
    <cellStyle name="Správně" xfId="56"/>
    <cellStyle name="Text upozornění" xfId="57"/>
    <cellStyle name="Vstup" xfId="58"/>
    <cellStyle name="Výpočet" xfId="59"/>
    <cellStyle name="Výstup" xfId="60"/>
    <cellStyle name="Vysvětlující text" xfId="61"/>
    <cellStyle name="Zvýraznění 1" xfId="62"/>
    <cellStyle name="Zvýraznění 2" xfId="63"/>
    <cellStyle name="Zvýraznění 3" xfId="64"/>
    <cellStyle name="Zvýraznění 4" xfId="65"/>
    <cellStyle name="Zvýraznění 5" xfId="66"/>
    <cellStyle name="Zvýraznění 6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I396"/>
  <sheetViews>
    <sheetView zoomScale="85" zoomScaleNormal="85" zoomScalePageLayoutView="0" workbookViewId="0" topLeftCell="A1">
      <pane ySplit="2" topLeftCell="A12" activePane="bottomLeft" state="frozen"/>
      <selection pane="topLeft" activeCell="A1" sqref="A1"/>
      <selection pane="bottomLeft" activeCell="I26" sqref="I26"/>
    </sheetView>
  </sheetViews>
  <sheetFormatPr defaultColWidth="50.50390625" defaultRowHeight="12.75"/>
  <cols>
    <col min="1" max="1" width="5.625" style="1" customWidth="1"/>
    <col min="2" max="2" width="27.375" style="2" customWidth="1"/>
    <col min="3" max="3" width="9.00390625" style="1" customWidth="1"/>
    <col min="4" max="4" width="14.50390625" style="2" customWidth="1"/>
    <col min="5" max="5" width="30.50390625" style="2" customWidth="1"/>
    <col min="6" max="6" width="16.625" style="2" customWidth="1"/>
    <col min="7" max="7" width="3.875" style="2" customWidth="1"/>
    <col min="8" max="8" width="5.125" style="2" customWidth="1"/>
    <col min="9" max="9" width="12.50390625" style="2" customWidth="1"/>
    <col min="10" max="16384" width="50.50390625" style="2" customWidth="1"/>
  </cols>
  <sheetData>
    <row r="1" spans="1:5" ht="17.25">
      <c r="A1" s="74" t="s">
        <v>482</v>
      </c>
      <c r="B1" s="74"/>
      <c r="C1" s="74"/>
      <c r="D1" s="74"/>
      <c r="E1" s="74"/>
    </row>
    <row r="2" spans="1:5" ht="15">
      <c r="A2" s="3" t="s">
        <v>0</v>
      </c>
      <c r="B2" s="4" t="s">
        <v>1</v>
      </c>
      <c r="C2" s="4" t="s">
        <v>2</v>
      </c>
      <c r="D2" s="4" t="s">
        <v>3</v>
      </c>
      <c r="E2" s="4" t="s">
        <v>4</v>
      </c>
    </row>
    <row r="3" spans="1:5" ht="15">
      <c r="A3" s="5"/>
      <c r="B3" s="6" t="s">
        <v>5</v>
      </c>
      <c r="C3" s="7">
        <v>1969</v>
      </c>
      <c r="D3" s="8" t="str">
        <f aca="true" t="shared" si="0" ref="D3:D72">IF((RIGHT($A$1,4)-C3)&gt;$H$20,IF((RIGHT($A$1,4)-C3)&gt;$H$21,IF((RIGHT($A$1,4)-C3)&gt;$H$22,IF((RIGHT($A$1,4)-C3)&gt;$H$23,IF((RIGHT($A$1,4)-C3)&gt;$H$24,IF((RIGHT($A$1,4)-C3)&gt;$H$25,$F$27,$F$25),$F$24),$F$23),$F$22),$F$21),$F$20)</f>
        <v>MV40</v>
      </c>
      <c r="E3" s="6" t="s">
        <v>6</v>
      </c>
    </row>
    <row r="4" spans="1:5" ht="15">
      <c r="A4" s="5"/>
      <c r="B4" s="6" t="s">
        <v>7</v>
      </c>
      <c r="C4" s="7">
        <v>1987</v>
      </c>
      <c r="D4" s="8" t="str">
        <f t="shared" si="0"/>
        <v>M</v>
      </c>
      <c r="E4" s="6" t="s">
        <v>8</v>
      </c>
    </row>
    <row r="5" spans="1:5" ht="15">
      <c r="A5" s="5"/>
      <c r="B5" s="6" t="s">
        <v>9</v>
      </c>
      <c r="C5" s="7">
        <v>1967</v>
      </c>
      <c r="D5" s="8" t="str">
        <f t="shared" si="0"/>
        <v>MV40</v>
      </c>
      <c r="E5" s="6" t="s">
        <v>8</v>
      </c>
    </row>
    <row r="6" spans="1:5" ht="15">
      <c r="A6" s="5">
        <v>74</v>
      </c>
      <c r="B6" s="6" t="s">
        <v>10</v>
      </c>
      <c r="C6" s="7">
        <v>1965</v>
      </c>
      <c r="D6" s="8" t="str">
        <f t="shared" si="0"/>
        <v>MV50</v>
      </c>
      <c r="E6" s="6" t="s">
        <v>11</v>
      </c>
    </row>
    <row r="7" spans="1:5" ht="15">
      <c r="A7" s="5"/>
      <c r="B7" s="6" t="s">
        <v>12</v>
      </c>
      <c r="C7" s="7">
        <v>1986</v>
      </c>
      <c r="D7" s="8" t="str">
        <f t="shared" si="0"/>
        <v>M</v>
      </c>
      <c r="E7" s="6" t="s">
        <v>11</v>
      </c>
    </row>
    <row r="8" spans="1:6" ht="15">
      <c r="A8" s="5"/>
      <c r="B8" s="6" t="s">
        <v>13</v>
      </c>
      <c r="C8" s="7">
        <v>1965</v>
      </c>
      <c r="D8" s="8" t="str">
        <f t="shared" si="0"/>
        <v>MV50</v>
      </c>
      <c r="E8" s="6" t="s">
        <v>14</v>
      </c>
      <c r="F8" s="9"/>
    </row>
    <row r="9" spans="1:6" ht="15">
      <c r="A9" s="5"/>
      <c r="B9" s="6" t="s">
        <v>15</v>
      </c>
      <c r="C9" s="7">
        <v>1984</v>
      </c>
      <c r="D9" s="8" t="str">
        <f t="shared" si="0"/>
        <v>M</v>
      </c>
      <c r="E9" s="6" t="s">
        <v>16</v>
      </c>
      <c r="F9" s="9"/>
    </row>
    <row r="10" spans="1:6" ht="15">
      <c r="A10" s="5">
        <v>4</v>
      </c>
      <c r="B10" s="6" t="s">
        <v>17</v>
      </c>
      <c r="C10" s="7">
        <v>1947</v>
      </c>
      <c r="D10" s="8" t="str">
        <f t="shared" si="0"/>
        <v>MV60</v>
      </c>
      <c r="E10" s="6" t="s">
        <v>18</v>
      </c>
      <c r="F10" s="10" t="s">
        <v>19</v>
      </c>
    </row>
    <row r="11" spans="1:6" ht="15">
      <c r="A11" s="5"/>
      <c r="B11" s="6" t="s">
        <v>20</v>
      </c>
      <c r="C11" s="7">
        <v>1978</v>
      </c>
      <c r="D11" s="8" t="str">
        <f t="shared" si="0"/>
        <v>M</v>
      </c>
      <c r="E11" s="6" t="s">
        <v>21</v>
      </c>
      <c r="F11" s="9">
        <f>COUNTIF(A3:A9696,"&lt;&gt;")</f>
        <v>79</v>
      </c>
    </row>
    <row r="12" spans="1:5" ht="15">
      <c r="A12" s="5"/>
      <c r="B12" s="6" t="s">
        <v>22</v>
      </c>
      <c r="C12" s="7">
        <v>1991</v>
      </c>
      <c r="D12" s="8" t="str">
        <f t="shared" si="0"/>
        <v>M</v>
      </c>
      <c r="E12" s="6" t="s">
        <v>23</v>
      </c>
    </row>
    <row r="13" spans="1:6" ht="15">
      <c r="A13" s="5"/>
      <c r="B13" s="6" t="s">
        <v>22</v>
      </c>
      <c r="C13" s="7">
        <v>1987</v>
      </c>
      <c r="D13" s="8" t="str">
        <f t="shared" si="0"/>
        <v>M</v>
      </c>
      <c r="E13" s="6" t="s">
        <v>23</v>
      </c>
      <c r="F13" s="9"/>
    </row>
    <row r="14" spans="1:6" ht="15">
      <c r="A14" s="5"/>
      <c r="B14" s="6" t="s">
        <v>24</v>
      </c>
      <c r="C14" s="7">
        <v>1978</v>
      </c>
      <c r="D14" s="8" t="str">
        <f t="shared" si="0"/>
        <v>M</v>
      </c>
      <c r="E14" s="6" t="s">
        <v>25</v>
      </c>
      <c r="F14" s="9"/>
    </row>
    <row r="15" spans="1:6" ht="15">
      <c r="A15" s="5"/>
      <c r="B15" s="6" t="s">
        <v>26</v>
      </c>
      <c r="C15" s="7">
        <v>1990</v>
      </c>
      <c r="D15" s="8" t="str">
        <f t="shared" si="0"/>
        <v>M</v>
      </c>
      <c r="E15" s="6" t="s">
        <v>27</v>
      </c>
      <c r="F15" s="9"/>
    </row>
    <row r="16" spans="1:5" ht="15">
      <c r="A16" s="5"/>
      <c r="B16" s="6" t="s">
        <v>28</v>
      </c>
      <c r="C16" s="7">
        <v>1962</v>
      </c>
      <c r="D16" s="8" t="str">
        <f t="shared" si="0"/>
        <v>MV50</v>
      </c>
      <c r="E16" s="6" t="s">
        <v>29</v>
      </c>
    </row>
    <row r="17" spans="1:5" ht="15">
      <c r="A17" s="5"/>
      <c r="B17" s="6" t="s">
        <v>30</v>
      </c>
      <c r="C17" s="7">
        <v>1998</v>
      </c>
      <c r="D17" s="8" t="str">
        <f t="shared" si="0"/>
        <v>JŘI</v>
      </c>
      <c r="E17" s="6" t="s">
        <v>31</v>
      </c>
    </row>
    <row r="18" spans="1:5" ht="15">
      <c r="A18" s="5"/>
      <c r="B18" s="6" t="s">
        <v>32</v>
      </c>
      <c r="C18" s="7">
        <v>1954</v>
      </c>
      <c r="D18" s="8" t="str">
        <f t="shared" si="0"/>
        <v>MV60</v>
      </c>
      <c r="E18" s="6" t="s">
        <v>33</v>
      </c>
    </row>
    <row r="19" spans="1:9" ht="15.75" thickBot="1">
      <c r="A19" s="5"/>
      <c r="B19" s="6" t="s">
        <v>34</v>
      </c>
      <c r="C19" s="7">
        <v>1974</v>
      </c>
      <c r="D19" s="8" t="str">
        <f t="shared" si="0"/>
        <v>MV40</v>
      </c>
      <c r="E19" s="6" t="s">
        <v>35</v>
      </c>
      <c r="F19" s="9" t="s">
        <v>3</v>
      </c>
      <c r="G19" s="75" t="s">
        <v>567</v>
      </c>
      <c r="H19" s="75"/>
      <c r="I19" s="10" t="s">
        <v>462</v>
      </c>
    </row>
    <row r="20" spans="1:9" ht="15">
      <c r="A20" s="5"/>
      <c r="B20" s="6" t="s">
        <v>36</v>
      </c>
      <c r="C20" s="7">
        <v>1971</v>
      </c>
      <c r="D20" s="8" t="str">
        <f t="shared" si="0"/>
        <v>MV40</v>
      </c>
      <c r="E20" s="6" t="s">
        <v>11</v>
      </c>
      <c r="F20" s="81"/>
      <c r="G20" s="82"/>
      <c r="H20" s="82"/>
      <c r="I20" s="83"/>
    </row>
    <row r="21" spans="1:9" ht="15">
      <c r="A21" s="5">
        <v>2</v>
      </c>
      <c r="B21" s="6" t="s">
        <v>37</v>
      </c>
      <c r="C21" s="7">
        <v>1952</v>
      </c>
      <c r="D21" s="8" t="str">
        <f t="shared" si="0"/>
        <v>MV60</v>
      </c>
      <c r="E21" s="6" t="s">
        <v>485</v>
      </c>
      <c r="F21" s="84" t="s">
        <v>38</v>
      </c>
      <c r="G21" s="80">
        <v>0</v>
      </c>
      <c r="H21" s="80">
        <v>21</v>
      </c>
      <c r="I21" s="85">
        <f>COUNTIF('Startovní listina'!D2:D123,"JŘI")</f>
        <v>2</v>
      </c>
    </row>
    <row r="22" spans="1:9" ht="15">
      <c r="A22" s="5"/>
      <c r="B22" s="6" t="s">
        <v>39</v>
      </c>
      <c r="C22" s="7">
        <v>1969</v>
      </c>
      <c r="D22" s="8" t="str">
        <f t="shared" si="0"/>
        <v>MV40</v>
      </c>
      <c r="E22" s="6" t="s">
        <v>40</v>
      </c>
      <c r="F22" s="84" t="s">
        <v>41</v>
      </c>
      <c r="G22" s="80">
        <v>22</v>
      </c>
      <c r="H22" s="80">
        <v>39</v>
      </c>
      <c r="I22" s="85">
        <f>COUNTIF('Startovní listina'!D2:D123,"M")</f>
        <v>19</v>
      </c>
    </row>
    <row r="23" spans="1:9" ht="15">
      <c r="A23" s="5"/>
      <c r="B23" s="6" t="s">
        <v>42</v>
      </c>
      <c r="C23" s="7">
        <v>1985</v>
      </c>
      <c r="D23" s="8" t="str">
        <f t="shared" si="0"/>
        <v>M</v>
      </c>
      <c r="E23" s="6" t="s">
        <v>43</v>
      </c>
      <c r="F23" s="84" t="s">
        <v>44</v>
      </c>
      <c r="G23" s="80">
        <v>40</v>
      </c>
      <c r="H23" s="80">
        <v>49</v>
      </c>
      <c r="I23" s="85">
        <f>COUNTIF('Startovní listina'!D2:D123,"MV40")</f>
        <v>13</v>
      </c>
    </row>
    <row r="24" spans="1:9" ht="15">
      <c r="A24" s="5"/>
      <c r="B24" s="6" t="s">
        <v>45</v>
      </c>
      <c r="C24" s="7">
        <v>1963</v>
      </c>
      <c r="D24" s="8" t="str">
        <f t="shared" si="0"/>
        <v>MV50</v>
      </c>
      <c r="E24" s="6" t="s">
        <v>46</v>
      </c>
      <c r="F24" s="84" t="s">
        <v>47</v>
      </c>
      <c r="G24" s="80">
        <v>50</v>
      </c>
      <c r="H24" s="80">
        <v>59</v>
      </c>
      <c r="I24" s="85">
        <f>COUNTIF('Startovní listina'!D2:D123,"MV50")</f>
        <v>11</v>
      </c>
    </row>
    <row r="25" spans="1:9" ht="15">
      <c r="A25" s="5">
        <v>77</v>
      </c>
      <c r="B25" s="6" t="s">
        <v>48</v>
      </c>
      <c r="C25" s="7">
        <v>1965</v>
      </c>
      <c r="D25" s="8" t="str">
        <f t="shared" si="0"/>
        <v>MV50</v>
      </c>
      <c r="E25" s="6" t="s">
        <v>49</v>
      </c>
      <c r="F25" s="84" t="s">
        <v>50</v>
      </c>
      <c r="G25" s="80">
        <v>60</v>
      </c>
      <c r="H25" s="80">
        <v>999</v>
      </c>
      <c r="I25" s="85">
        <f>COUNTIF('Startovní listina'!D2:D123,"MV60")</f>
        <v>9</v>
      </c>
    </row>
    <row r="26" spans="1:9" ht="15">
      <c r="A26" s="5"/>
      <c r="B26" s="6" t="s">
        <v>51</v>
      </c>
      <c r="C26" s="7">
        <v>1985</v>
      </c>
      <c r="D26" s="8" t="str">
        <f t="shared" si="0"/>
        <v>M</v>
      </c>
      <c r="E26" s="6" t="s">
        <v>52</v>
      </c>
      <c r="F26" s="84" t="s">
        <v>569</v>
      </c>
      <c r="G26" s="80"/>
      <c r="H26" s="80"/>
      <c r="I26" s="85">
        <f>SUM(I21:I25)</f>
        <v>54</v>
      </c>
    </row>
    <row r="27" spans="1:9" ht="15">
      <c r="A27" s="5"/>
      <c r="B27" s="6" t="s">
        <v>53</v>
      </c>
      <c r="C27" s="7">
        <v>1978</v>
      </c>
      <c r="D27" s="8" t="str">
        <f t="shared" si="0"/>
        <v>M</v>
      </c>
      <c r="E27" s="6" t="s">
        <v>54</v>
      </c>
      <c r="F27" s="84"/>
      <c r="G27" s="80"/>
      <c r="H27" s="80"/>
      <c r="I27" s="85"/>
    </row>
    <row r="28" spans="1:9" ht="15">
      <c r="A28" s="5"/>
      <c r="B28" s="6" t="s">
        <v>55</v>
      </c>
      <c r="C28" s="7">
        <v>1945</v>
      </c>
      <c r="D28" s="8" t="str">
        <f t="shared" si="0"/>
        <v>MV60</v>
      </c>
      <c r="E28" s="6" t="s">
        <v>56</v>
      </c>
      <c r="F28" s="84"/>
      <c r="G28" s="80"/>
      <c r="H28" s="80"/>
      <c r="I28" s="85"/>
    </row>
    <row r="29" spans="1:9" ht="15" thickBot="1">
      <c r="A29" s="5"/>
      <c r="B29" s="6" t="s">
        <v>57</v>
      </c>
      <c r="C29" s="7">
        <v>1978</v>
      </c>
      <c r="D29" s="8" t="str">
        <f t="shared" si="0"/>
        <v>M</v>
      </c>
      <c r="E29" s="6" t="s">
        <v>58</v>
      </c>
      <c r="F29" s="86"/>
      <c r="G29" s="87"/>
      <c r="H29" s="87"/>
      <c r="I29" s="88"/>
    </row>
    <row r="30" spans="1:5" ht="15">
      <c r="A30" s="5"/>
      <c r="B30" s="6" t="s">
        <v>59</v>
      </c>
      <c r="C30" s="7">
        <v>1976</v>
      </c>
      <c r="D30" s="8" t="str">
        <f t="shared" si="0"/>
        <v>MV40</v>
      </c>
      <c r="E30" s="6" t="s">
        <v>35</v>
      </c>
    </row>
    <row r="31" spans="1:5" ht="15" thickBot="1">
      <c r="A31" s="5">
        <v>76</v>
      </c>
      <c r="B31" s="6" t="s">
        <v>60</v>
      </c>
      <c r="C31" s="7">
        <v>1980</v>
      </c>
      <c r="D31" s="8" t="str">
        <f t="shared" si="0"/>
        <v>M</v>
      </c>
      <c r="E31" s="6" t="s">
        <v>61</v>
      </c>
    </row>
    <row r="32" spans="1:9" ht="15">
      <c r="A32" s="5">
        <v>80</v>
      </c>
      <c r="B32" s="6" t="s">
        <v>62</v>
      </c>
      <c r="C32" s="7">
        <v>1962</v>
      </c>
      <c r="D32" s="8" t="str">
        <f t="shared" si="0"/>
        <v>MV50</v>
      </c>
      <c r="E32" s="6" t="s">
        <v>565</v>
      </c>
      <c r="F32" s="81" t="s">
        <v>64</v>
      </c>
      <c r="G32" s="82">
        <v>0</v>
      </c>
      <c r="H32" s="82">
        <v>21</v>
      </c>
      <c r="I32" s="83">
        <f>COUNTIF('Startovní listina'!D2:D123,"JKY")</f>
        <v>2</v>
      </c>
    </row>
    <row r="33" spans="1:9" ht="15">
      <c r="A33" s="5"/>
      <c r="B33" s="11" t="s">
        <v>65</v>
      </c>
      <c r="C33" s="12">
        <v>1979</v>
      </c>
      <c r="D33" s="8" t="str">
        <f t="shared" si="0"/>
        <v>M</v>
      </c>
      <c r="E33" s="11" t="s">
        <v>58</v>
      </c>
      <c r="F33" s="84" t="s">
        <v>66</v>
      </c>
      <c r="G33" s="80">
        <v>22</v>
      </c>
      <c r="H33" s="80">
        <v>34</v>
      </c>
      <c r="I33" s="85">
        <f>COUNTIF('Startovní listina'!D2:D123,"Ž")</f>
        <v>7</v>
      </c>
    </row>
    <row r="34" spans="1:9" ht="15">
      <c r="A34" s="5"/>
      <c r="B34" s="11" t="s">
        <v>67</v>
      </c>
      <c r="C34" s="12">
        <v>1972</v>
      </c>
      <c r="D34" s="8" t="str">
        <f t="shared" si="0"/>
        <v>MV40</v>
      </c>
      <c r="E34" s="11" t="s">
        <v>11</v>
      </c>
      <c r="F34" s="84" t="s">
        <v>480</v>
      </c>
      <c r="G34" s="80">
        <v>35</v>
      </c>
      <c r="H34" s="80">
        <v>44</v>
      </c>
      <c r="I34" s="85">
        <f>COUNTIF('Startovní listina'!D2:D123,"ŽV35")</f>
        <v>8</v>
      </c>
    </row>
    <row r="35" spans="1:9" ht="15">
      <c r="A35" s="5"/>
      <c r="B35" s="11" t="s">
        <v>68</v>
      </c>
      <c r="C35" s="12">
        <v>1994</v>
      </c>
      <c r="D35" s="8" t="str">
        <f t="shared" si="0"/>
        <v>M</v>
      </c>
      <c r="E35" s="11" t="s">
        <v>33</v>
      </c>
      <c r="F35" s="84" t="s">
        <v>481</v>
      </c>
      <c r="G35" s="80">
        <v>45</v>
      </c>
      <c r="H35" s="80">
        <v>999</v>
      </c>
      <c r="I35" s="85">
        <f>COUNTIF('Startovní listina'!D2:D123,"ŽV45")</f>
        <v>8</v>
      </c>
    </row>
    <row r="36" spans="1:9" ht="15">
      <c r="A36" s="5"/>
      <c r="B36" s="6" t="s">
        <v>69</v>
      </c>
      <c r="C36" s="7">
        <v>1960</v>
      </c>
      <c r="D36" s="8" t="str">
        <f t="shared" si="0"/>
        <v>MV50</v>
      </c>
      <c r="E36" s="6" t="s">
        <v>70</v>
      </c>
      <c r="F36" s="84" t="s">
        <v>568</v>
      </c>
      <c r="G36" s="80"/>
      <c r="H36" s="80"/>
      <c r="I36" s="85">
        <f>SUM(I32:I35)</f>
        <v>25</v>
      </c>
    </row>
    <row r="37" spans="1:9" ht="15">
      <c r="A37" s="5"/>
      <c r="B37" s="13" t="s">
        <v>71</v>
      </c>
      <c r="C37" s="8">
        <v>1968</v>
      </c>
      <c r="D37" s="8" t="str">
        <f t="shared" si="0"/>
        <v>MV40</v>
      </c>
      <c r="E37" s="13" t="s">
        <v>72</v>
      </c>
      <c r="F37" s="84"/>
      <c r="G37" s="80"/>
      <c r="H37" s="80"/>
      <c r="I37" s="85"/>
    </row>
    <row r="38" spans="1:9" ht="15" thickBot="1">
      <c r="A38" s="5"/>
      <c r="B38" s="6" t="s">
        <v>73</v>
      </c>
      <c r="C38" s="7">
        <v>1968</v>
      </c>
      <c r="D38" s="8" t="str">
        <f t="shared" si="0"/>
        <v>MV40</v>
      </c>
      <c r="E38" s="6" t="s">
        <v>16</v>
      </c>
      <c r="F38" s="86"/>
      <c r="G38" s="87"/>
      <c r="H38" s="87"/>
      <c r="I38" s="88"/>
    </row>
    <row r="39" spans="1:8" ht="15">
      <c r="A39" s="5"/>
      <c r="B39" s="6" t="s">
        <v>74</v>
      </c>
      <c r="C39" s="7">
        <v>1968</v>
      </c>
      <c r="D39" s="8" t="str">
        <f t="shared" si="0"/>
        <v>MV40</v>
      </c>
      <c r="E39" s="6" t="s">
        <v>75</v>
      </c>
      <c r="F39" s="8"/>
      <c r="G39" s="8"/>
      <c r="H39" s="8"/>
    </row>
    <row r="40" spans="1:5" ht="15">
      <c r="A40" s="5"/>
      <c r="B40" s="6" t="s">
        <v>76</v>
      </c>
      <c r="C40" s="7">
        <v>1982</v>
      </c>
      <c r="D40" s="8" t="str">
        <f t="shared" si="0"/>
        <v>M</v>
      </c>
      <c r="E40" s="6" t="s">
        <v>77</v>
      </c>
    </row>
    <row r="41" spans="1:5" ht="15">
      <c r="A41" s="5"/>
      <c r="B41" s="6" t="s">
        <v>78</v>
      </c>
      <c r="C41" s="7">
        <v>1986</v>
      </c>
      <c r="D41" s="8" t="str">
        <f t="shared" si="0"/>
        <v>M</v>
      </c>
      <c r="E41" s="6" t="s">
        <v>33</v>
      </c>
    </row>
    <row r="42" spans="1:5" ht="15">
      <c r="A42" s="5"/>
      <c r="B42" s="6" t="s">
        <v>79</v>
      </c>
      <c r="C42" s="7">
        <v>1956</v>
      </c>
      <c r="D42" s="8" t="str">
        <f t="shared" si="0"/>
        <v>MV60</v>
      </c>
      <c r="E42" s="6" t="s">
        <v>80</v>
      </c>
    </row>
    <row r="43" spans="1:5" ht="15">
      <c r="A43" s="5">
        <v>8</v>
      </c>
      <c r="B43" s="6" t="s">
        <v>81</v>
      </c>
      <c r="C43" s="7">
        <v>1964</v>
      </c>
      <c r="D43" s="8" t="str">
        <f t="shared" si="0"/>
        <v>MV50</v>
      </c>
      <c r="E43" s="6" t="s">
        <v>82</v>
      </c>
    </row>
    <row r="44" spans="1:5" ht="15">
      <c r="A44" s="5"/>
      <c r="B44" s="6" t="s">
        <v>83</v>
      </c>
      <c r="C44" s="7">
        <v>1982</v>
      </c>
      <c r="D44" s="8" t="str">
        <f t="shared" si="0"/>
        <v>M</v>
      </c>
      <c r="E44" s="6" t="s">
        <v>80</v>
      </c>
    </row>
    <row r="45" spans="1:5" ht="15">
      <c r="A45" s="5"/>
      <c r="B45" s="6" t="s">
        <v>84</v>
      </c>
      <c r="C45" s="7">
        <v>1968</v>
      </c>
      <c r="D45" s="8" t="str">
        <f t="shared" si="0"/>
        <v>MV40</v>
      </c>
      <c r="E45" s="6" t="s">
        <v>85</v>
      </c>
    </row>
    <row r="46" spans="1:5" ht="15">
      <c r="A46" s="5"/>
      <c r="B46" s="11" t="s">
        <v>86</v>
      </c>
      <c r="C46" s="12">
        <v>1992</v>
      </c>
      <c r="D46" s="8" t="str">
        <f t="shared" si="0"/>
        <v>M</v>
      </c>
      <c r="E46" s="11" t="s">
        <v>87</v>
      </c>
    </row>
    <row r="47" spans="1:5" ht="15">
      <c r="A47" s="5"/>
      <c r="B47" s="6" t="s">
        <v>88</v>
      </c>
      <c r="C47" s="7">
        <v>1961</v>
      </c>
      <c r="D47" s="8" t="str">
        <f t="shared" si="0"/>
        <v>MV50</v>
      </c>
      <c r="E47" s="6" t="s">
        <v>89</v>
      </c>
    </row>
    <row r="48" spans="1:5" ht="15">
      <c r="A48" s="5"/>
      <c r="B48" s="6" t="s">
        <v>90</v>
      </c>
      <c r="C48" s="7">
        <v>1961</v>
      </c>
      <c r="D48" s="8" t="str">
        <f t="shared" si="0"/>
        <v>MV50</v>
      </c>
      <c r="E48" s="6" t="s">
        <v>89</v>
      </c>
    </row>
    <row r="49" spans="1:5" ht="15">
      <c r="A49" s="5"/>
      <c r="B49" s="6" t="s">
        <v>91</v>
      </c>
      <c r="C49" s="7">
        <v>1987</v>
      </c>
      <c r="D49" s="8" t="str">
        <f t="shared" si="0"/>
        <v>M</v>
      </c>
      <c r="E49" s="6" t="s">
        <v>92</v>
      </c>
    </row>
    <row r="50" spans="1:5" ht="15">
      <c r="A50" s="5"/>
      <c r="B50" s="6" t="s">
        <v>93</v>
      </c>
      <c r="C50" s="7">
        <v>1986</v>
      </c>
      <c r="D50" s="8" t="str">
        <f t="shared" si="0"/>
        <v>M</v>
      </c>
      <c r="E50" s="6" t="s">
        <v>11</v>
      </c>
    </row>
    <row r="51" spans="1:5" ht="15">
      <c r="A51" s="5"/>
      <c r="B51" s="6" t="s">
        <v>94</v>
      </c>
      <c r="C51" s="7">
        <v>1976</v>
      </c>
      <c r="D51" s="8" t="str">
        <f t="shared" si="0"/>
        <v>MV40</v>
      </c>
      <c r="E51" s="6" t="s">
        <v>95</v>
      </c>
    </row>
    <row r="52" spans="1:5" ht="15">
      <c r="A52" s="5"/>
      <c r="B52" s="6" t="s">
        <v>96</v>
      </c>
      <c r="C52" s="7">
        <v>1977</v>
      </c>
      <c r="D52" s="8" t="str">
        <f t="shared" si="0"/>
        <v>M</v>
      </c>
      <c r="E52" s="6" t="s">
        <v>97</v>
      </c>
    </row>
    <row r="53" spans="1:5" ht="15">
      <c r="A53" s="5"/>
      <c r="B53" s="6" t="s">
        <v>98</v>
      </c>
      <c r="C53" s="7">
        <v>1986</v>
      </c>
      <c r="D53" s="8" t="str">
        <f t="shared" si="0"/>
        <v>M</v>
      </c>
      <c r="E53" s="6" t="s">
        <v>99</v>
      </c>
    </row>
    <row r="54" spans="1:7" ht="15">
      <c r="A54" s="5"/>
      <c r="B54" s="6" t="s">
        <v>100</v>
      </c>
      <c r="C54" s="7">
        <v>1980</v>
      </c>
      <c r="D54" s="8" t="str">
        <f t="shared" si="0"/>
        <v>M</v>
      </c>
      <c r="E54" s="6" t="s">
        <v>99</v>
      </c>
      <c r="G54" s="14"/>
    </row>
    <row r="55" spans="1:7" ht="15">
      <c r="A55" s="5"/>
      <c r="B55" s="6" t="s">
        <v>101</v>
      </c>
      <c r="C55" s="7">
        <v>1983</v>
      </c>
      <c r="D55" s="8" t="str">
        <f t="shared" si="0"/>
        <v>M</v>
      </c>
      <c r="E55" s="6" t="s">
        <v>52</v>
      </c>
      <c r="G55" s="14"/>
    </row>
    <row r="56" spans="1:7" ht="15">
      <c r="A56" s="5"/>
      <c r="B56" s="6" t="s">
        <v>102</v>
      </c>
      <c r="C56" s="7">
        <v>1983</v>
      </c>
      <c r="D56" s="8" t="str">
        <f t="shared" si="0"/>
        <v>M</v>
      </c>
      <c r="E56" s="6" t="s">
        <v>8</v>
      </c>
      <c r="G56" s="14"/>
    </row>
    <row r="57" spans="1:7" ht="15">
      <c r="A57" s="5">
        <v>9</v>
      </c>
      <c r="B57" s="6" t="s">
        <v>103</v>
      </c>
      <c r="C57" s="7">
        <v>1985</v>
      </c>
      <c r="D57" s="8" t="str">
        <f t="shared" si="0"/>
        <v>M</v>
      </c>
      <c r="E57" s="6" t="s">
        <v>104</v>
      </c>
      <c r="G57" s="14"/>
    </row>
    <row r="58" spans="1:7" ht="15">
      <c r="A58" s="5"/>
      <c r="B58" s="6" t="s">
        <v>105</v>
      </c>
      <c r="C58" s="7">
        <v>1998</v>
      </c>
      <c r="D58" s="8" t="str">
        <f t="shared" si="0"/>
        <v>JŘI</v>
      </c>
      <c r="E58" s="6" t="s">
        <v>106</v>
      </c>
      <c r="G58" s="14"/>
    </row>
    <row r="59" spans="1:7" ht="15">
      <c r="A59" s="5"/>
      <c r="B59" s="6" t="s">
        <v>107</v>
      </c>
      <c r="C59" s="7">
        <v>1990</v>
      </c>
      <c r="D59" s="8" t="str">
        <f t="shared" si="0"/>
        <v>M</v>
      </c>
      <c r="E59" s="6" t="s">
        <v>108</v>
      </c>
      <c r="G59" s="14"/>
    </row>
    <row r="60" spans="1:7" ht="15">
      <c r="A60" s="5"/>
      <c r="B60" s="6" t="s">
        <v>109</v>
      </c>
      <c r="C60" s="7">
        <v>1961</v>
      </c>
      <c r="D60" s="8" t="str">
        <f t="shared" si="0"/>
        <v>MV50</v>
      </c>
      <c r="E60" s="6" t="s">
        <v>110</v>
      </c>
      <c r="G60" s="14"/>
    </row>
    <row r="61" spans="1:7" ht="15">
      <c r="A61" s="5"/>
      <c r="B61" s="6" t="s">
        <v>111</v>
      </c>
      <c r="C61" s="7">
        <v>1968</v>
      </c>
      <c r="D61" s="8" t="str">
        <f t="shared" si="0"/>
        <v>MV40</v>
      </c>
      <c r="E61" s="6" t="s">
        <v>112</v>
      </c>
      <c r="G61" s="14"/>
    </row>
    <row r="62" spans="1:7" ht="15">
      <c r="A62" s="5"/>
      <c r="B62" s="6" t="s">
        <v>113</v>
      </c>
      <c r="C62" s="7">
        <v>1981</v>
      </c>
      <c r="D62" s="8" t="str">
        <f t="shared" si="0"/>
        <v>M</v>
      </c>
      <c r="E62" s="6" t="s">
        <v>114</v>
      </c>
      <c r="G62" s="14"/>
    </row>
    <row r="63" spans="1:7" ht="15">
      <c r="A63" s="5"/>
      <c r="B63" s="6" t="s">
        <v>115</v>
      </c>
      <c r="C63" s="7">
        <v>1991</v>
      </c>
      <c r="D63" s="8" t="str">
        <f t="shared" si="0"/>
        <v>M</v>
      </c>
      <c r="E63" s="6" t="s">
        <v>116</v>
      </c>
      <c r="G63" s="15"/>
    </row>
    <row r="64" spans="1:7" ht="15">
      <c r="A64" s="5"/>
      <c r="B64" s="6" t="s">
        <v>117</v>
      </c>
      <c r="C64" s="7">
        <v>1960</v>
      </c>
      <c r="D64" s="8" t="str">
        <f t="shared" si="0"/>
        <v>MV50</v>
      </c>
      <c r="E64" s="6" t="s">
        <v>118</v>
      </c>
      <c r="G64" s="15"/>
    </row>
    <row r="65" spans="1:7" ht="15">
      <c r="A65" s="5"/>
      <c r="B65" s="6" t="s">
        <v>119</v>
      </c>
      <c r="C65" s="7">
        <v>1960</v>
      </c>
      <c r="D65" s="8" t="str">
        <f t="shared" si="0"/>
        <v>MV50</v>
      </c>
      <c r="E65" s="6" t="s">
        <v>118</v>
      </c>
      <c r="G65" s="15"/>
    </row>
    <row r="66" spans="1:5" ht="15">
      <c r="A66" s="5"/>
      <c r="B66" s="6" t="s">
        <v>120</v>
      </c>
      <c r="C66" s="7">
        <v>1938</v>
      </c>
      <c r="D66" s="8" t="str">
        <f t="shared" si="0"/>
        <v>MV60</v>
      </c>
      <c r="E66" s="6" t="s">
        <v>18</v>
      </c>
    </row>
    <row r="67" spans="1:5" ht="15">
      <c r="A67" s="5"/>
      <c r="B67" s="13" t="s">
        <v>121</v>
      </c>
      <c r="C67" s="8">
        <v>1975</v>
      </c>
      <c r="D67" s="8" t="str">
        <f t="shared" si="0"/>
        <v>MV40</v>
      </c>
      <c r="E67" s="13" t="s">
        <v>122</v>
      </c>
    </row>
    <row r="68" spans="1:7" ht="15">
      <c r="A68" s="5"/>
      <c r="B68" s="6" t="s">
        <v>123</v>
      </c>
      <c r="C68" s="7">
        <v>1982</v>
      </c>
      <c r="D68" s="8" t="str">
        <f t="shared" si="0"/>
        <v>M</v>
      </c>
      <c r="E68" s="6" t="s">
        <v>11</v>
      </c>
      <c r="G68" s="15"/>
    </row>
    <row r="69" spans="1:7" ht="15">
      <c r="A69" s="5"/>
      <c r="B69" s="6" t="s">
        <v>124</v>
      </c>
      <c r="C69" s="7">
        <v>1985</v>
      </c>
      <c r="D69" s="8" t="str">
        <f t="shared" si="0"/>
        <v>M</v>
      </c>
      <c r="E69" s="6" t="s">
        <v>18</v>
      </c>
      <c r="G69" s="15"/>
    </row>
    <row r="70" spans="1:7" ht="15">
      <c r="A70" s="5"/>
      <c r="B70" s="6" t="s">
        <v>125</v>
      </c>
      <c r="C70" s="7">
        <v>1968</v>
      </c>
      <c r="D70" s="8" t="str">
        <f t="shared" si="0"/>
        <v>MV40</v>
      </c>
      <c r="E70" s="6" t="s">
        <v>126</v>
      </c>
      <c r="G70" s="15"/>
    </row>
    <row r="71" spans="1:7" ht="15">
      <c r="A71" s="5">
        <v>11</v>
      </c>
      <c r="B71" s="6" t="s">
        <v>127</v>
      </c>
      <c r="C71" s="7">
        <v>1972</v>
      </c>
      <c r="D71" s="8" t="str">
        <f t="shared" si="0"/>
        <v>MV40</v>
      </c>
      <c r="E71" s="6" t="s">
        <v>494</v>
      </c>
      <c r="G71" s="15"/>
    </row>
    <row r="72" spans="1:7" ht="15">
      <c r="A72" s="5"/>
      <c r="B72" s="13" t="s">
        <v>128</v>
      </c>
      <c r="C72" s="8">
        <v>1969</v>
      </c>
      <c r="D72" s="8" t="str">
        <f t="shared" si="0"/>
        <v>MV40</v>
      </c>
      <c r="E72" s="13" t="s">
        <v>33</v>
      </c>
      <c r="G72" s="15"/>
    </row>
    <row r="73" spans="1:7" ht="15">
      <c r="A73" s="5">
        <v>31</v>
      </c>
      <c r="B73" s="6" t="s">
        <v>129</v>
      </c>
      <c r="C73" s="7">
        <v>1974</v>
      </c>
      <c r="D73" s="8" t="str">
        <f aca="true" t="shared" si="1" ref="D73:D140">IF((RIGHT($A$1,4)-C73)&gt;$H$20,IF((RIGHT($A$1,4)-C73)&gt;$H$21,IF((RIGHT($A$1,4)-C73)&gt;$H$22,IF((RIGHT($A$1,4)-C73)&gt;$H$23,IF((RIGHT($A$1,4)-C73)&gt;$H$24,IF((RIGHT($A$1,4)-C73)&gt;$H$25,$F$27,$F$25),$F$24),$F$23),$F$22),$F$21),$F$20)</f>
        <v>MV40</v>
      </c>
      <c r="E73" s="6" t="s">
        <v>495</v>
      </c>
      <c r="G73" s="15"/>
    </row>
    <row r="74" spans="1:7" ht="15">
      <c r="A74" s="5">
        <v>13</v>
      </c>
      <c r="B74" s="6" t="s">
        <v>131</v>
      </c>
      <c r="C74" s="7">
        <v>1971</v>
      </c>
      <c r="D74" s="8" t="str">
        <f t="shared" si="1"/>
        <v>MV40</v>
      </c>
      <c r="E74" s="6" t="s">
        <v>563</v>
      </c>
      <c r="G74" s="15"/>
    </row>
    <row r="75" spans="1:5" ht="15">
      <c r="A75" s="5"/>
      <c r="B75" s="6" t="s">
        <v>132</v>
      </c>
      <c r="C75" s="7">
        <v>1987</v>
      </c>
      <c r="D75" s="8" t="str">
        <f t="shared" si="1"/>
        <v>M</v>
      </c>
      <c r="E75" s="6" t="s">
        <v>133</v>
      </c>
    </row>
    <row r="76" spans="1:5" ht="15">
      <c r="A76" s="5"/>
      <c r="B76" s="6" t="s">
        <v>134</v>
      </c>
      <c r="C76" s="7">
        <v>1985</v>
      </c>
      <c r="D76" s="8" t="str">
        <f t="shared" si="1"/>
        <v>M</v>
      </c>
      <c r="E76" s="6" t="s">
        <v>43</v>
      </c>
    </row>
    <row r="77" spans="1:5" ht="15">
      <c r="A77" s="5"/>
      <c r="B77" s="6" t="s">
        <v>135</v>
      </c>
      <c r="C77" s="7">
        <v>1973</v>
      </c>
      <c r="D77" s="8" t="str">
        <f t="shared" si="1"/>
        <v>MV40</v>
      </c>
      <c r="E77" s="6" t="s">
        <v>136</v>
      </c>
    </row>
    <row r="78" spans="1:5" ht="15">
      <c r="A78" s="5"/>
      <c r="B78" s="6" t="s">
        <v>137</v>
      </c>
      <c r="C78" s="7">
        <v>1985</v>
      </c>
      <c r="D78" s="8" t="str">
        <f t="shared" si="1"/>
        <v>M</v>
      </c>
      <c r="E78" s="6" t="s">
        <v>138</v>
      </c>
    </row>
    <row r="79" spans="1:5" ht="15">
      <c r="A79" s="5"/>
      <c r="B79" s="6" t="s">
        <v>139</v>
      </c>
      <c r="C79" s="7">
        <v>1991</v>
      </c>
      <c r="D79" s="8" t="str">
        <f t="shared" si="1"/>
        <v>M</v>
      </c>
      <c r="E79" s="6" t="s">
        <v>18</v>
      </c>
    </row>
    <row r="80" spans="1:5" ht="15">
      <c r="A80" s="5"/>
      <c r="B80" s="6" t="s">
        <v>140</v>
      </c>
      <c r="C80" s="7">
        <v>1968</v>
      </c>
      <c r="D80" s="8" t="str">
        <f t="shared" si="1"/>
        <v>MV40</v>
      </c>
      <c r="E80" s="6" t="s">
        <v>75</v>
      </c>
    </row>
    <row r="81" spans="1:5" ht="15">
      <c r="A81" s="5"/>
      <c r="B81" s="6" t="s">
        <v>141</v>
      </c>
      <c r="C81" s="7">
        <v>1974</v>
      </c>
      <c r="D81" s="8" t="str">
        <f t="shared" si="1"/>
        <v>MV40</v>
      </c>
      <c r="E81" s="6" t="s">
        <v>142</v>
      </c>
    </row>
    <row r="82" spans="1:5" ht="15">
      <c r="A82" s="5"/>
      <c r="B82" s="6" t="s">
        <v>143</v>
      </c>
      <c r="C82" s="7">
        <v>1966</v>
      </c>
      <c r="D82" s="8" t="str">
        <f t="shared" si="1"/>
        <v>MV50</v>
      </c>
      <c r="E82" s="6" t="s">
        <v>11</v>
      </c>
    </row>
    <row r="83" spans="1:5" ht="15">
      <c r="A83" s="5">
        <v>46</v>
      </c>
      <c r="B83" s="6" t="s">
        <v>144</v>
      </c>
      <c r="C83" s="7">
        <v>1978</v>
      </c>
      <c r="D83" s="8" t="str">
        <f t="shared" si="1"/>
        <v>M</v>
      </c>
      <c r="E83" s="6" t="s">
        <v>11</v>
      </c>
    </row>
    <row r="84" spans="1:5" ht="15">
      <c r="A84" s="5"/>
      <c r="B84" s="6" t="s">
        <v>145</v>
      </c>
      <c r="C84" s="7">
        <v>1981</v>
      </c>
      <c r="D84" s="8" t="str">
        <f t="shared" si="1"/>
        <v>M</v>
      </c>
      <c r="E84" s="6" t="s">
        <v>146</v>
      </c>
    </row>
    <row r="85" spans="1:5" ht="15">
      <c r="A85" s="5"/>
      <c r="B85" s="6" t="s">
        <v>147</v>
      </c>
      <c r="C85" s="7">
        <v>1985</v>
      </c>
      <c r="D85" s="8" t="str">
        <f t="shared" si="1"/>
        <v>M</v>
      </c>
      <c r="E85" s="6" t="s">
        <v>148</v>
      </c>
    </row>
    <row r="86" spans="1:5" ht="15">
      <c r="A86" s="5"/>
      <c r="B86" s="6" t="s">
        <v>149</v>
      </c>
      <c r="C86" s="7">
        <v>1973</v>
      </c>
      <c r="D86" s="8" t="str">
        <f t="shared" si="1"/>
        <v>MV40</v>
      </c>
      <c r="E86" s="6" t="s">
        <v>46</v>
      </c>
    </row>
    <row r="87" spans="1:5" ht="15">
      <c r="A87" s="5"/>
      <c r="B87" s="6" t="s">
        <v>150</v>
      </c>
      <c r="C87" s="7">
        <v>1961</v>
      </c>
      <c r="D87" s="8" t="str">
        <f t="shared" si="1"/>
        <v>MV50</v>
      </c>
      <c r="E87" s="6" t="s">
        <v>151</v>
      </c>
    </row>
    <row r="88" spans="1:5" ht="15">
      <c r="A88" s="5"/>
      <c r="B88" s="6" t="s">
        <v>152</v>
      </c>
      <c r="C88" s="7">
        <v>1997</v>
      </c>
      <c r="D88" s="8" t="str">
        <f t="shared" si="1"/>
        <v>JŘI</v>
      </c>
      <c r="E88" s="6" t="s">
        <v>85</v>
      </c>
    </row>
    <row r="89" spans="1:5" ht="15">
      <c r="A89" s="5">
        <v>42</v>
      </c>
      <c r="B89" s="6" t="s">
        <v>153</v>
      </c>
      <c r="C89" s="7">
        <v>1995</v>
      </c>
      <c r="D89" s="8" t="str">
        <f t="shared" si="1"/>
        <v>JŘI</v>
      </c>
      <c r="E89" s="6" t="s">
        <v>85</v>
      </c>
    </row>
    <row r="90" spans="1:5" ht="15">
      <c r="A90" s="5"/>
      <c r="B90" s="6" t="s">
        <v>154</v>
      </c>
      <c r="C90" s="7">
        <v>1986</v>
      </c>
      <c r="D90" s="8" t="str">
        <f t="shared" si="1"/>
        <v>M</v>
      </c>
      <c r="E90" s="6" t="s">
        <v>155</v>
      </c>
    </row>
    <row r="91" spans="1:5" ht="15">
      <c r="A91" s="5"/>
      <c r="B91" s="6" t="s">
        <v>156</v>
      </c>
      <c r="C91" s="7">
        <v>1985</v>
      </c>
      <c r="D91" s="8" t="str">
        <f t="shared" si="1"/>
        <v>M</v>
      </c>
      <c r="E91" s="6" t="s">
        <v>157</v>
      </c>
    </row>
    <row r="92" spans="1:5" ht="15">
      <c r="A92" s="5"/>
      <c r="B92" s="6" t="s">
        <v>158</v>
      </c>
      <c r="C92" s="7">
        <v>1997</v>
      </c>
      <c r="D92" s="8" t="str">
        <f t="shared" si="1"/>
        <v>JŘI</v>
      </c>
      <c r="E92" s="6" t="s">
        <v>106</v>
      </c>
    </row>
    <row r="93" spans="1:5" ht="15">
      <c r="A93" s="5">
        <v>15</v>
      </c>
      <c r="B93" s="6" t="s">
        <v>159</v>
      </c>
      <c r="C93" s="7">
        <v>1983</v>
      </c>
      <c r="D93" s="8" t="str">
        <f t="shared" si="1"/>
        <v>M</v>
      </c>
      <c r="E93" s="6" t="s">
        <v>511</v>
      </c>
    </row>
    <row r="94" spans="1:5" ht="15">
      <c r="A94" s="5"/>
      <c r="B94" s="6" t="s">
        <v>160</v>
      </c>
      <c r="C94" s="7">
        <v>1974</v>
      </c>
      <c r="D94" s="8" t="str">
        <f t="shared" si="1"/>
        <v>MV40</v>
      </c>
      <c r="E94" s="6" t="s">
        <v>161</v>
      </c>
    </row>
    <row r="95" spans="1:5" ht="15">
      <c r="A95" s="5">
        <v>41</v>
      </c>
      <c r="B95" s="6" t="s">
        <v>162</v>
      </c>
      <c r="C95" s="7">
        <v>1983</v>
      </c>
      <c r="D95" s="8" t="str">
        <f t="shared" si="1"/>
        <v>M</v>
      </c>
      <c r="E95" s="6"/>
    </row>
    <row r="96" spans="1:5" ht="15">
      <c r="A96" s="5"/>
      <c r="B96" s="6" t="s">
        <v>164</v>
      </c>
      <c r="C96" s="7">
        <v>1988</v>
      </c>
      <c r="D96" s="8" t="str">
        <f t="shared" si="1"/>
        <v>M</v>
      </c>
      <c r="E96" s="6" t="s">
        <v>165</v>
      </c>
    </row>
    <row r="97" spans="1:5" ht="15">
      <c r="A97" s="5"/>
      <c r="B97" s="6" t="s">
        <v>166</v>
      </c>
      <c r="C97" s="7">
        <v>1977</v>
      </c>
      <c r="D97" s="8" t="str">
        <f t="shared" si="1"/>
        <v>M</v>
      </c>
      <c r="E97" s="6" t="s">
        <v>167</v>
      </c>
    </row>
    <row r="98" spans="1:5" ht="15">
      <c r="A98" s="5"/>
      <c r="B98" s="6" t="s">
        <v>168</v>
      </c>
      <c r="C98" s="7">
        <v>1965</v>
      </c>
      <c r="D98" s="8" t="str">
        <f t="shared" si="1"/>
        <v>MV50</v>
      </c>
      <c r="E98" s="6" t="s">
        <v>169</v>
      </c>
    </row>
    <row r="99" spans="1:5" ht="15">
      <c r="A99" s="5"/>
      <c r="B99" s="6" t="s">
        <v>170</v>
      </c>
      <c r="C99" s="7">
        <v>1979</v>
      </c>
      <c r="D99" s="8" t="str">
        <f t="shared" si="1"/>
        <v>M</v>
      </c>
      <c r="E99" s="6" t="s">
        <v>35</v>
      </c>
    </row>
    <row r="100" spans="1:5" ht="15">
      <c r="A100" s="5"/>
      <c r="B100" s="6" t="s">
        <v>171</v>
      </c>
      <c r="C100" s="7">
        <v>1976</v>
      </c>
      <c r="D100" s="8" t="str">
        <f t="shared" si="1"/>
        <v>MV40</v>
      </c>
      <c r="E100" s="6" t="s">
        <v>31</v>
      </c>
    </row>
    <row r="101" spans="1:5" ht="15">
      <c r="A101" s="5"/>
      <c r="B101" s="6" t="s">
        <v>172</v>
      </c>
      <c r="C101" s="7">
        <v>1984</v>
      </c>
      <c r="D101" s="8" t="str">
        <f t="shared" si="1"/>
        <v>M</v>
      </c>
      <c r="E101" s="6" t="s">
        <v>106</v>
      </c>
    </row>
    <row r="102" spans="1:5" ht="15">
      <c r="A102" s="5"/>
      <c r="B102" s="6" t="s">
        <v>173</v>
      </c>
      <c r="C102" s="7">
        <v>1976</v>
      </c>
      <c r="D102" s="8" t="str">
        <f t="shared" si="1"/>
        <v>MV40</v>
      </c>
      <c r="E102" s="6" t="s">
        <v>16</v>
      </c>
    </row>
    <row r="103" spans="1:5" ht="15">
      <c r="A103" s="5"/>
      <c r="B103" s="6" t="s">
        <v>174</v>
      </c>
      <c r="C103" s="7">
        <v>1982</v>
      </c>
      <c r="D103" s="8" t="str">
        <f t="shared" si="1"/>
        <v>M</v>
      </c>
      <c r="E103" s="6" t="s">
        <v>155</v>
      </c>
    </row>
    <row r="104" spans="1:5" ht="15">
      <c r="A104" s="5"/>
      <c r="B104" s="6" t="s">
        <v>175</v>
      </c>
      <c r="C104" s="7">
        <v>1938</v>
      </c>
      <c r="D104" s="8" t="str">
        <f t="shared" si="1"/>
        <v>MV60</v>
      </c>
      <c r="E104" s="6" t="s">
        <v>176</v>
      </c>
    </row>
    <row r="105" spans="1:5" ht="15">
      <c r="A105" s="5"/>
      <c r="B105" s="6" t="s">
        <v>177</v>
      </c>
      <c r="C105" s="7">
        <v>1950</v>
      </c>
      <c r="D105" s="8" t="str">
        <f t="shared" si="1"/>
        <v>MV60</v>
      </c>
      <c r="E105" s="6" t="s">
        <v>40</v>
      </c>
    </row>
    <row r="106" spans="1:5" ht="15">
      <c r="A106" s="5"/>
      <c r="B106" s="6" t="s">
        <v>178</v>
      </c>
      <c r="C106" s="7">
        <v>1960</v>
      </c>
      <c r="D106" s="8" t="str">
        <f t="shared" si="1"/>
        <v>MV50</v>
      </c>
      <c r="E106" s="6" t="s">
        <v>40</v>
      </c>
    </row>
    <row r="107" spans="1:5" ht="15">
      <c r="A107" s="5"/>
      <c r="B107" s="6" t="s">
        <v>179</v>
      </c>
      <c r="C107" s="7">
        <v>1992</v>
      </c>
      <c r="D107" s="8" t="str">
        <f t="shared" si="1"/>
        <v>M</v>
      </c>
      <c r="E107" s="6" t="s">
        <v>31</v>
      </c>
    </row>
    <row r="108" spans="1:5" ht="15">
      <c r="A108" s="5"/>
      <c r="B108" s="6" t="s">
        <v>180</v>
      </c>
      <c r="C108" s="7">
        <v>1969</v>
      </c>
      <c r="D108" s="8" t="str">
        <f t="shared" si="1"/>
        <v>MV40</v>
      </c>
      <c r="E108" s="6" t="s">
        <v>181</v>
      </c>
    </row>
    <row r="109" spans="1:5" ht="15">
      <c r="A109" s="5"/>
      <c r="B109" s="6" t="s">
        <v>182</v>
      </c>
      <c r="C109" s="7">
        <v>1968</v>
      </c>
      <c r="D109" s="8" t="str">
        <f t="shared" si="1"/>
        <v>MV40</v>
      </c>
      <c r="E109" s="6" t="s">
        <v>16</v>
      </c>
    </row>
    <row r="110" spans="1:5" ht="15">
      <c r="A110" s="5"/>
      <c r="B110" s="6" t="s">
        <v>183</v>
      </c>
      <c r="C110" s="7">
        <v>1972</v>
      </c>
      <c r="D110" s="8" t="str">
        <f t="shared" si="1"/>
        <v>MV40</v>
      </c>
      <c r="E110" s="6" t="s">
        <v>63</v>
      </c>
    </row>
    <row r="111" spans="1:5" ht="15">
      <c r="A111" s="5"/>
      <c r="B111" s="6" t="s">
        <v>184</v>
      </c>
      <c r="C111" s="7">
        <v>1974</v>
      </c>
      <c r="D111" s="8" t="str">
        <f t="shared" si="1"/>
        <v>MV40</v>
      </c>
      <c r="E111" s="6" t="s">
        <v>11</v>
      </c>
    </row>
    <row r="112" spans="1:5" ht="15">
      <c r="A112" s="5"/>
      <c r="B112" s="6" t="s">
        <v>185</v>
      </c>
      <c r="C112" s="7">
        <v>1975</v>
      </c>
      <c r="D112" s="8" t="str">
        <f t="shared" si="1"/>
        <v>MV40</v>
      </c>
      <c r="E112" s="6" t="s">
        <v>16</v>
      </c>
    </row>
    <row r="113" spans="1:5" ht="15">
      <c r="A113" s="5"/>
      <c r="B113" s="6" t="s">
        <v>186</v>
      </c>
      <c r="C113" s="7">
        <v>1993</v>
      </c>
      <c r="D113" s="8" t="str">
        <f t="shared" si="1"/>
        <v>M</v>
      </c>
      <c r="E113" s="6" t="s">
        <v>106</v>
      </c>
    </row>
    <row r="114" spans="1:5" ht="15">
      <c r="A114" s="5"/>
      <c r="B114" s="6" t="s">
        <v>187</v>
      </c>
      <c r="C114" s="7">
        <v>1972</v>
      </c>
      <c r="D114" s="8" t="str">
        <f t="shared" si="1"/>
        <v>MV40</v>
      </c>
      <c r="E114" s="6" t="s">
        <v>188</v>
      </c>
    </row>
    <row r="115" spans="1:5" ht="15">
      <c r="A115" s="5"/>
      <c r="B115" s="6" t="s">
        <v>189</v>
      </c>
      <c r="C115" s="7">
        <v>1959</v>
      </c>
      <c r="D115" s="8" t="str">
        <f t="shared" si="1"/>
        <v>MV50</v>
      </c>
      <c r="E115" s="6" t="s">
        <v>190</v>
      </c>
    </row>
    <row r="116" spans="1:5" ht="15">
      <c r="A116" s="5"/>
      <c r="B116" s="6" t="s">
        <v>191</v>
      </c>
      <c r="C116" s="7">
        <v>1978</v>
      </c>
      <c r="D116" s="8" t="str">
        <f t="shared" si="1"/>
        <v>M</v>
      </c>
      <c r="E116" s="6" t="s">
        <v>192</v>
      </c>
    </row>
    <row r="117" spans="1:5" ht="15">
      <c r="A117" s="5"/>
      <c r="B117" s="6" t="s">
        <v>193</v>
      </c>
      <c r="C117" s="7">
        <v>1982</v>
      </c>
      <c r="D117" s="8" t="str">
        <f t="shared" si="1"/>
        <v>M</v>
      </c>
      <c r="E117" s="6" t="s">
        <v>194</v>
      </c>
    </row>
    <row r="118" spans="1:5" ht="15">
      <c r="A118" s="5"/>
      <c r="B118" s="6" t="s">
        <v>195</v>
      </c>
      <c r="C118" s="7">
        <v>1983</v>
      </c>
      <c r="D118" s="8" t="str">
        <f t="shared" si="1"/>
        <v>M</v>
      </c>
      <c r="E118" s="6" t="s">
        <v>11</v>
      </c>
    </row>
    <row r="119" spans="1:5" ht="15">
      <c r="A119" s="5"/>
      <c r="B119" s="6" t="s">
        <v>196</v>
      </c>
      <c r="C119" s="7">
        <v>1992</v>
      </c>
      <c r="D119" s="8" t="str">
        <f t="shared" si="1"/>
        <v>M</v>
      </c>
      <c r="E119" s="6" t="s">
        <v>114</v>
      </c>
    </row>
    <row r="120" spans="1:5" ht="15">
      <c r="A120" s="5"/>
      <c r="B120" s="6" t="s">
        <v>197</v>
      </c>
      <c r="C120" s="7">
        <v>1962</v>
      </c>
      <c r="D120" s="8" t="str">
        <f t="shared" si="1"/>
        <v>MV50</v>
      </c>
      <c r="E120" s="6" t="s">
        <v>198</v>
      </c>
    </row>
    <row r="121" spans="1:5" ht="15">
      <c r="A121" s="5"/>
      <c r="B121" s="6" t="s">
        <v>199</v>
      </c>
      <c r="C121" s="7">
        <v>1966</v>
      </c>
      <c r="D121" s="8" t="str">
        <f t="shared" si="1"/>
        <v>MV50</v>
      </c>
      <c r="E121" s="6" t="s">
        <v>116</v>
      </c>
    </row>
    <row r="122" spans="1:5" ht="15">
      <c r="A122" s="5"/>
      <c r="B122" s="6" t="s">
        <v>200</v>
      </c>
      <c r="C122" s="7">
        <v>1994</v>
      </c>
      <c r="D122" s="8" t="str">
        <f t="shared" si="1"/>
        <v>M</v>
      </c>
      <c r="E122" s="6" t="s">
        <v>116</v>
      </c>
    </row>
    <row r="123" spans="1:5" ht="15">
      <c r="A123" s="5"/>
      <c r="B123" s="6" t="s">
        <v>201</v>
      </c>
      <c r="C123" s="7">
        <v>1992</v>
      </c>
      <c r="D123" s="8" t="str">
        <f t="shared" si="1"/>
        <v>M</v>
      </c>
      <c r="E123" s="6" t="s">
        <v>116</v>
      </c>
    </row>
    <row r="124" spans="1:5" ht="15">
      <c r="A124" s="5"/>
      <c r="B124" s="6" t="s">
        <v>202</v>
      </c>
      <c r="C124" s="7">
        <v>1977</v>
      </c>
      <c r="D124" s="8" t="str">
        <f t="shared" si="1"/>
        <v>M</v>
      </c>
      <c r="E124" s="6" t="s">
        <v>63</v>
      </c>
    </row>
    <row r="125" spans="1:5" ht="15">
      <c r="A125" s="5"/>
      <c r="B125" s="6" t="s">
        <v>203</v>
      </c>
      <c r="C125" s="7">
        <v>1965</v>
      </c>
      <c r="D125" s="8" t="str">
        <f t="shared" si="1"/>
        <v>MV50</v>
      </c>
      <c r="E125" s="6" t="s">
        <v>204</v>
      </c>
    </row>
    <row r="126" spans="1:5" ht="15">
      <c r="A126" s="5"/>
      <c r="B126" s="6" t="s">
        <v>205</v>
      </c>
      <c r="C126" s="7">
        <v>1966</v>
      </c>
      <c r="D126" s="8" t="str">
        <f t="shared" si="1"/>
        <v>MV50</v>
      </c>
      <c r="E126" s="6" t="s">
        <v>11</v>
      </c>
    </row>
    <row r="127" spans="1:5" ht="15">
      <c r="A127" s="5"/>
      <c r="B127" s="6" t="s">
        <v>206</v>
      </c>
      <c r="C127" s="7">
        <v>1976</v>
      </c>
      <c r="D127" s="8" t="str">
        <f t="shared" si="1"/>
        <v>MV40</v>
      </c>
      <c r="E127" s="6" t="s">
        <v>207</v>
      </c>
    </row>
    <row r="128" spans="1:5" ht="15">
      <c r="A128" s="5"/>
      <c r="B128" s="6" t="s">
        <v>208</v>
      </c>
      <c r="C128" s="7">
        <v>1993</v>
      </c>
      <c r="D128" s="8" t="str">
        <f t="shared" si="1"/>
        <v>M</v>
      </c>
      <c r="E128" s="6" t="s">
        <v>97</v>
      </c>
    </row>
    <row r="129" spans="1:5" ht="15">
      <c r="A129" s="5"/>
      <c r="B129" s="6" t="s">
        <v>209</v>
      </c>
      <c r="C129" s="7">
        <v>1983</v>
      </c>
      <c r="D129" s="8" t="str">
        <f t="shared" si="1"/>
        <v>M</v>
      </c>
      <c r="E129" s="6" t="s">
        <v>11</v>
      </c>
    </row>
    <row r="130" spans="1:5" ht="15">
      <c r="A130" s="5"/>
      <c r="B130" s="6" t="s">
        <v>210</v>
      </c>
      <c r="C130" s="7">
        <v>1969</v>
      </c>
      <c r="D130" s="8" t="str">
        <f t="shared" si="1"/>
        <v>MV40</v>
      </c>
      <c r="E130" s="6" t="s">
        <v>11</v>
      </c>
    </row>
    <row r="131" spans="1:5" ht="15">
      <c r="A131" s="5"/>
      <c r="B131" s="6" t="s">
        <v>211</v>
      </c>
      <c r="C131" s="7">
        <v>1982</v>
      </c>
      <c r="D131" s="8" t="str">
        <f t="shared" si="1"/>
        <v>M</v>
      </c>
      <c r="E131" s="6" t="s">
        <v>92</v>
      </c>
    </row>
    <row r="132" spans="1:5" ht="15">
      <c r="A132" s="5"/>
      <c r="B132" s="6" t="s">
        <v>212</v>
      </c>
      <c r="C132" s="7">
        <v>1961</v>
      </c>
      <c r="D132" s="8" t="str">
        <f t="shared" si="1"/>
        <v>MV50</v>
      </c>
      <c r="E132" s="6" t="s">
        <v>63</v>
      </c>
    </row>
    <row r="133" spans="1:5" ht="15">
      <c r="A133" s="5"/>
      <c r="B133" s="6" t="s">
        <v>213</v>
      </c>
      <c r="C133" s="7">
        <v>1992</v>
      </c>
      <c r="D133" s="8" t="str">
        <f t="shared" si="1"/>
        <v>M</v>
      </c>
      <c r="E133" s="6" t="s">
        <v>114</v>
      </c>
    </row>
    <row r="134" spans="1:5" ht="15">
      <c r="A134" s="5"/>
      <c r="B134" s="6" t="s">
        <v>214</v>
      </c>
      <c r="C134" s="7">
        <v>1973</v>
      </c>
      <c r="D134" s="8" t="str">
        <f t="shared" si="1"/>
        <v>MV40</v>
      </c>
      <c r="E134" s="6" t="s">
        <v>33</v>
      </c>
    </row>
    <row r="135" spans="1:5" ht="15">
      <c r="A135" s="5"/>
      <c r="B135" s="6" t="s">
        <v>215</v>
      </c>
      <c r="C135" s="7">
        <v>1968</v>
      </c>
      <c r="D135" s="8" t="str">
        <f t="shared" si="1"/>
        <v>MV40</v>
      </c>
      <c r="E135" s="6" t="s">
        <v>216</v>
      </c>
    </row>
    <row r="136" spans="1:5" ht="15">
      <c r="A136" s="5"/>
      <c r="B136" s="6" t="s">
        <v>217</v>
      </c>
      <c r="C136" s="7">
        <v>1984</v>
      </c>
      <c r="D136" s="8" t="str">
        <f t="shared" si="1"/>
        <v>M</v>
      </c>
      <c r="E136" s="6" t="s">
        <v>218</v>
      </c>
    </row>
    <row r="137" spans="1:5" ht="15">
      <c r="A137" s="5"/>
      <c r="B137" s="6" t="s">
        <v>219</v>
      </c>
      <c r="C137" s="7">
        <v>1988</v>
      </c>
      <c r="D137" s="8" t="str">
        <f t="shared" si="1"/>
        <v>M</v>
      </c>
      <c r="E137" s="6" t="s">
        <v>148</v>
      </c>
    </row>
    <row r="138" spans="1:5" ht="15">
      <c r="A138" s="5"/>
      <c r="B138" s="6" t="s">
        <v>220</v>
      </c>
      <c r="C138" s="7">
        <v>1977</v>
      </c>
      <c r="D138" s="8" t="str">
        <f t="shared" si="1"/>
        <v>M</v>
      </c>
      <c r="E138" s="6" t="s">
        <v>31</v>
      </c>
    </row>
    <row r="139" spans="1:5" ht="15">
      <c r="A139" s="5"/>
      <c r="B139" s="6" t="s">
        <v>221</v>
      </c>
      <c r="C139" s="7">
        <v>1989</v>
      </c>
      <c r="D139" s="8" t="str">
        <f t="shared" si="1"/>
        <v>M</v>
      </c>
      <c r="E139" s="6" t="s">
        <v>222</v>
      </c>
    </row>
    <row r="140" spans="1:5" ht="15">
      <c r="A140" s="5"/>
      <c r="B140" s="6" t="s">
        <v>223</v>
      </c>
      <c r="C140" s="7">
        <v>1970</v>
      </c>
      <c r="D140" s="8" t="str">
        <f t="shared" si="1"/>
        <v>MV40</v>
      </c>
      <c r="E140" s="6" t="s">
        <v>224</v>
      </c>
    </row>
    <row r="141" spans="1:5" ht="15">
      <c r="A141" s="5"/>
      <c r="B141" s="6" t="s">
        <v>225</v>
      </c>
      <c r="C141" s="7">
        <v>1983</v>
      </c>
      <c r="D141" s="8" t="str">
        <f aca="true" t="shared" si="2" ref="D141:D205">IF((RIGHT($A$1,4)-C141)&gt;$H$20,IF((RIGHT($A$1,4)-C141)&gt;$H$21,IF((RIGHT($A$1,4)-C141)&gt;$H$22,IF((RIGHT($A$1,4)-C141)&gt;$H$23,IF((RIGHT($A$1,4)-C141)&gt;$H$24,IF((RIGHT($A$1,4)-C141)&gt;$H$25,$F$27,$F$25),$F$24),$F$23),$F$22),$F$21),$F$20)</f>
        <v>M</v>
      </c>
      <c r="E141" s="6" t="s">
        <v>226</v>
      </c>
    </row>
    <row r="142" spans="1:5" ht="15">
      <c r="A142" s="5"/>
      <c r="B142" s="6" t="s">
        <v>227</v>
      </c>
      <c r="C142" s="7">
        <v>1967</v>
      </c>
      <c r="D142" s="8" t="str">
        <f t="shared" si="2"/>
        <v>MV40</v>
      </c>
      <c r="E142" s="6" t="s">
        <v>16</v>
      </c>
    </row>
    <row r="143" spans="1:5" ht="15">
      <c r="A143" s="5"/>
      <c r="B143" s="6" t="s">
        <v>228</v>
      </c>
      <c r="C143" s="7">
        <v>1962</v>
      </c>
      <c r="D143" s="8" t="str">
        <f t="shared" si="2"/>
        <v>MV50</v>
      </c>
      <c r="E143" s="6" t="s">
        <v>46</v>
      </c>
    </row>
    <row r="144" spans="1:5" ht="15">
      <c r="A144" s="5"/>
      <c r="B144" s="6" t="s">
        <v>229</v>
      </c>
      <c r="C144" s="7">
        <v>1971</v>
      </c>
      <c r="D144" s="8" t="str">
        <f t="shared" si="2"/>
        <v>MV40</v>
      </c>
      <c r="E144" s="6" t="s">
        <v>16</v>
      </c>
    </row>
    <row r="145" spans="1:5" ht="15">
      <c r="A145" s="5"/>
      <c r="B145" s="6" t="s">
        <v>230</v>
      </c>
      <c r="C145" s="7">
        <v>1980</v>
      </c>
      <c r="D145" s="8" t="str">
        <f t="shared" si="2"/>
        <v>M</v>
      </c>
      <c r="E145" s="6" t="s">
        <v>231</v>
      </c>
    </row>
    <row r="146" spans="1:5" ht="15">
      <c r="A146" s="5"/>
      <c r="B146" s="6" t="s">
        <v>232</v>
      </c>
      <c r="C146" s="7">
        <v>1985</v>
      </c>
      <c r="D146" s="8" t="str">
        <f t="shared" si="2"/>
        <v>M</v>
      </c>
      <c r="E146" s="6" t="s">
        <v>233</v>
      </c>
    </row>
    <row r="147" spans="1:5" ht="15">
      <c r="A147" s="5"/>
      <c r="B147" s="6" t="s">
        <v>234</v>
      </c>
      <c r="C147" s="7">
        <v>1973</v>
      </c>
      <c r="D147" s="8" t="str">
        <f t="shared" si="2"/>
        <v>MV40</v>
      </c>
      <c r="E147" s="6" t="s">
        <v>235</v>
      </c>
    </row>
    <row r="148" spans="1:5" ht="15">
      <c r="A148" s="5"/>
      <c r="B148" s="6" t="s">
        <v>236</v>
      </c>
      <c r="C148" s="7">
        <v>1975</v>
      </c>
      <c r="D148" s="8" t="str">
        <f t="shared" si="2"/>
        <v>MV40</v>
      </c>
      <c r="E148" s="6" t="s">
        <v>11</v>
      </c>
    </row>
    <row r="149" spans="1:5" ht="15">
      <c r="A149" s="5"/>
      <c r="B149" s="6" t="s">
        <v>237</v>
      </c>
      <c r="C149" s="7">
        <v>1952</v>
      </c>
      <c r="D149" s="8" t="str">
        <f t="shared" si="2"/>
        <v>MV60</v>
      </c>
      <c r="E149" s="6" t="s">
        <v>238</v>
      </c>
    </row>
    <row r="150" spans="1:5" ht="15">
      <c r="A150" s="5"/>
      <c r="B150" s="6" t="s">
        <v>239</v>
      </c>
      <c r="C150" s="7">
        <v>1986</v>
      </c>
      <c r="D150" s="8" t="str">
        <f t="shared" si="2"/>
        <v>M</v>
      </c>
      <c r="E150" s="6" t="s">
        <v>238</v>
      </c>
    </row>
    <row r="151" spans="1:5" ht="15">
      <c r="A151" s="5"/>
      <c r="B151" s="6" t="s">
        <v>240</v>
      </c>
      <c r="C151" s="7">
        <v>1979</v>
      </c>
      <c r="D151" s="8" t="str">
        <f t="shared" si="2"/>
        <v>M</v>
      </c>
      <c r="E151" s="6" t="s">
        <v>52</v>
      </c>
    </row>
    <row r="152" spans="1:5" ht="15">
      <c r="A152" s="5"/>
      <c r="B152" s="6" t="s">
        <v>241</v>
      </c>
      <c r="C152" s="7">
        <v>1961</v>
      </c>
      <c r="D152" s="8" t="str">
        <f t="shared" si="2"/>
        <v>MV50</v>
      </c>
      <c r="E152" s="6" t="s">
        <v>242</v>
      </c>
    </row>
    <row r="153" spans="1:5" ht="15">
      <c r="A153" s="5"/>
      <c r="B153" s="6" t="s">
        <v>243</v>
      </c>
      <c r="C153" s="7">
        <v>1966</v>
      </c>
      <c r="D153" s="8" t="str">
        <f t="shared" si="2"/>
        <v>MV50</v>
      </c>
      <c r="E153" s="6" t="s">
        <v>244</v>
      </c>
    </row>
    <row r="154" spans="1:5" ht="15">
      <c r="A154" s="5"/>
      <c r="B154" s="6" t="s">
        <v>245</v>
      </c>
      <c r="C154" s="7">
        <v>1967</v>
      </c>
      <c r="D154" s="8" t="str">
        <f t="shared" si="2"/>
        <v>MV40</v>
      </c>
      <c r="E154" s="6" t="s">
        <v>116</v>
      </c>
    </row>
    <row r="155" spans="1:5" ht="15">
      <c r="A155" s="5"/>
      <c r="B155" s="6" t="s">
        <v>246</v>
      </c>
      <c r="C155" s="7">
        <v>1981</v>
      </c>
      <c r="D155" s="8" t="str">
        <f t="shared" si="2"/>
        <v>M</v>
      </c>
      <c r="E155" s="6" t="s">
        <v>198</v>
      </c>
    </row>
    <row r="156" spans="1:5" ht="15">
      <c r="A156" s="5"/>
      <c r="B156" s="6" t="s">
        <v>247</v>
      </c>
      <c r="C156" s="7">
        <v>1977</v>
      </c>
      <c r="D156" s="8" t="str">
        <f t="shared" si="2"/>
        <v>M</v>
      </c>
      <c r="E156" s="6" t="s">
        <v>248</v>
      </c>
    </row>
    <row r="157" spans="1:5" ht="15">
      <c r="A157" s="5"/>
      <c r="B157" s="6" t="s">
        <v>249</v>
      </c>
      <c r="C157" s="7">
        <v>1985</v>
      </c>
      <c r="D157" s="8" t="str">
        <f t="shared" si="2"/>
        <v>M</v>
      </c>
      <c r="E157" s="6" t="s">
        <v>250</v>
      </c>
    </row>
    <row r="158" spans="1:5" ht="15">
      <c r="A158" s="5">
        <v>75</v>
      </c>
      <c r="B158" s="6" t="s">
        <v>251</v>
      </c>
      <c r="C158" s="7">
        <v>1946</v>
      </c>
      <c r="D158" s="8" t="str">
        <f t="shared" si="2"/>
        <v>MV60</v>
      </c>
      <c r="E158" s="6" t="s">
        <v>52</v>
      </c>
    </row>
    <row r="159" spans="1:5" ht="15">
      <c r="A159" s="5">
        <v>18</v>
      </c>
      <c r="B159" s="6" t="s">
        <v>252</v>
      </c>
      <c r="C159" s="7">
        <v>1999</v>
      </c>
      <c r="D159" s="8" t="str">
        <f t="shared" si="2"/>
        <v>JŘI</v>
      </c>
      <c r="E159" s="6" t="s">
        <v>557</v>
      </c>
    </row>
    <row r="160" spans="1:5" ht="15">
      <c r="A160" s="5"/>
      <c r="B160" s="6" t="s">
        <v>253</v>
      </c>
      <c r="C160" s="7">
        <v>1975</v>
      </c>
      <c r="D160" s="8" t="str">
        <f t="shared" si="2"/>
        <v>MV40</v>
      </c>
      <c r="E160" s="6" t="s">
        <v>31</v>
      </c>
    </row>
    <row r="161" spans="1:5" ht="15">
      <c r="A161" s="5"/>
      <c r="B161" s="6" t="s">
        <v>254</v>
      </c>
      <c r="C161" s="7">
        <v>1977</v>
      </c>
      <c r="D161" s="8" t="str">
        <f t="shared" si="2"/>
        <v>M</v>
      </c>
      <c r="E161" s="6" t="s">
        <v>255</v>
      </c>
    </row>
    <row r="162" spans="1:7" ht="15">
      <c r="A162" s="5"/>
      <c r="B162" s="6" t="s">
        <v>256</v>
      </c>
      <c r="C162" s="7">
        <v>1964</v>
      </c>
      <c r="D162" s="8" t="str">
        <f t="shared" si="2"/>
        <v>MV50</v>
      </c>
      <c r="E162" s="6" t="s">
        <v>188</v>
      </c>
      <c r="G162" s="15"/>
    </row>
    <row r="163" spans="1:7" ht="15">
      <c r="A163" s="5"/>
      <c r="B163" s="6" t="s">
        <v>257</v>
      </c>
      <c r="C163" s="7">
        <v>1962</v>
      </c>
      <c r="D163" s="8" t="str">
        <f t="shared" si="2"/>
        <v>MV50</v>
      </c>
      <c r="E163" s="6" t="s">
        <v>258</v>
      </c>
      <c r="G163" s="15"/>
    </row>
    <row r="164" spans="1:7" ht="15">
      <c r="A164" s="5"/>
      <c r="B164" s="6" t="s">
        <v>259</v>
      </c>
      <c r="C164" s="7">
        <v>1975</v>
      </c>
      <c r="D164" s="8" t="str">
        <f t="shared" si="2"/>
        <v>MV40</v>
      </c>
      <c r="E164" s="6" t="s">
        <v>31</v>
      </c>
      <c r="G164" s="15"/>
    </row>
    <row r="165" spans="1:7" ht="15">
      <c r="A165" s="5"/>
      <c r="B165" s="6" t="s">
        <v>260</v>
      </c>
      <c r="C165" s="7">
        <v>1996</v>
      </c>
      <c r="D165" s="8" t="str">
        <f t="shared" si="2"/>
        <v>JŘI</v>
      </c>
      <c r="E165" s="6" t="s">
        <v>114</v>
      </c>
      <c r="G165" s="15"/>
    </row>
    <row r="166" spans="1:7" ht="15">
      <c r="A166" s="5"/>
      <c r="B166" s="6" t="s">
        <v>261</v>
      </c>
      <c r="C166" s="7">
        <v>1969</v>
      </c>
      <c r="D166" s="8" t="str">
        <f t="shared" si="2"/>
        <v>MV40</v>
      </c>
      <c r="E166" s="6" t="s">
        <v>35</v>
      </c>
      <c r="G166" s="15"/>
    </row>
    <row r="167" spans="1:7" ht="15">
      <c r="A167" s="5">
        <v>82</v>
      </c>
      <c r="B167" s="6" t="s">
        <v>262</v>
      </c>
      <c r="C167" s="7">
        <v>1957</v>
      </c>
      <c r="D167" s="8" t="str">
        <f t="shared" si="2"/>
        <v>MV50</v>
      </c>
      <c r="E167" s="6" t="s">
        <v>499</v>
      </c>
      <c r="G167" s="15"/>
    </row>
    <row r="168" spans="1:7" ht="15">
      <c r="A168" s="5"/>
      <c r="B168" s="6" t="s">
        <v>263</v>
      </c>
      <c r="C168" s="7">
        <v>1970</v>
      </c>
      <c r="D168" s="8" t="str">
        <f t="shared" si="2"/>
        <v>MV40</v>
      </c>
      <c r="E168" s="6" t="s">
        <v>264</v>
      </c>
      <c r="G168" s="15"/>
    </row>
    <row r="169" spans="1:7" ht="15">
      <c r="A169" s="5"/>
      <c r="B169" s="6" t="s">
        <v>265</v>
      </c>
      <c r="C169" s="7">
        <v>1959</v>
      </c>
      <c r="D169" s="8" t="str">
        <f t="shared" si="2"/>
        <v>MV50</v>
      </c>
      <c r="E169" s="6" t="s">
        <v>242</v>
      </c>
      <c r="G169" s="15"/>
    </row>
    <row r="170" spans="1:7" ht="15">
      <c r="A170" s="5"/>
      <c r="B170" s="6" t="s">
        <v>266</v>
      </c>
      <c r="C170" s="7">
        <v>1981</v>
      </c>
      <c r="D170" s="8" t="str">
        <f t="shared" si="2"/>
        <v>M</v>
      </c>
      <c r="E170" s="6" t="s">
        <v>267</v>
      </c>
      <c r="G170" s="15"/>
    </row>
    <row r="171" spans="1:7" ht="15">
      <c r="A171" s="5"/>
      <c r="B171" s="6" t="s">
        <v>268</v>
      </c>
      <c r="C171" s="7">
        <v>1968</v>
      </c>
      <c r="D171" s="8" t="str">
        <f t="shared" si="2"/>
        <v>MV40</v>
      </c>
      <c r="E171" s="6" t="s">
        <v>269</v>
      </c>
      <c r="G171" s="15"/>
    </row>
    <row r="172" spans="1:7" ht="15">
      <c r="A172" s="5"/>
      <c r="B172" s="6" t="s">
        <v>270</v>
      </c>
      <c r="C172" s="7">
        <v>2002</v>
      </c>
      <c r="D172" s="8" t="str">
        <f t="shared" si="2"/>
        <v>JŘI</v>
      </c>
      <c r="E172" s="6" t="s">
        <v>271</v>
      </c>
      <c r="G172" s="15"/>
    </row>
    <row r="173" spans="1:7" ht="15">
      <c r="A173" s="5"/>
      <c r="B173" s="6" t="s">
        <v>272</v>
      </c>
      <c r="C173" s="7">
        <v>2000</v>
      </c>
      <c r="D173" s="8" t="str">
        <f t="shared" si="2"/>
        <v>JŘI</v>
      </c>
      <c r="E173" s="6" t="s">
        <v>271</v>
      </c>
      <c r="G173" s="15"/>
    </row>
    <row r="174" spans="1:7" ht="15">
      <c r="A174" s="5">
        <v>54</v>
      </c>
      <c r="B174" s="6" t="s">
        <v>273</v>
      </c>
      <c r="C174" s="7">
        <v>1950</v>
      </c>
      <c r="D174" s="8" t="str">
        <f t="shared" si="2"/>
        <v>MV60</v>
      </c>
      <c r="E174" s="6" t="s">
        <v>520</v>
      </c>
      <c r="G174" s="15"/>
    </row>
    <row r="175" spans="1:7" ht="15">
      <c r="A175" s="5"/>
      <c r="B175" s="6" t="s">
        <v>274</v>
      </c>
      <c r="C175" s="7">
        <v>1998</v>
      </c>
      <c r="D175" s="8" t="str">
        <f t="shared" si="2"/>
        <v>JŘI</v>
      </c>
      <c r="E175" s="6" t="s">
        <v>31</v>
      </c>
      <c r="G175" s="15"/>
    </row>
    <row r="176" spans="1:7" ht="15">
      <c r="A176" s="5"/>
      <c r="B176" s="6" t="s">
        <v>275</v>
      </c>
      <c r="C176" s="7">
        <v>1973</v>
      </c>
      <c r="D176" s="8" t="str">
        <f t="shared" si="2"/>
        <v>MV40</v>
      </c>
      <c r="E176" s="6" t="s">
        <v>11</v>
      </c>
      <c r="G176" s="15"/>
    </row>
    <row r="177" spans="1:7" ht="15">
      <c r="A177" s="5"/>
      <c r="B177" s="6" t="s">
        <v>276</v>
      </c>
      <c r="C177" s="7">
        <v>1976</v>
      </c>
      <c r="D177" s="8" t="str">
        <f t="shared" si="2"/>
        <v>MV40</v>
      </c>
      <c r="E177" s="6" t="s">
        <v>277</v>
      </c>
      <c r="G177" s="15"/>
    </row>
    <row r="178" spans="1:7" ht="15">
      <c r="A178" s="5"/>
      <c r="B178" s="6" t="s">
        <v>278</v>
      </c>
      <c r="C178" s="7">
        <v>1955</v>
      </c>
      <c r="D178" s="8" t="str">
        <f t="shared" si="2"/>
        <v>MV60</v>
      </c>
      <c r="E178" s="6" t="s">
        <v>279</v>
      </c>
      <c r="G178" s="15"/>
    </row>
    <row r="179" spans="1:7" ht="15">
      <c r="A179" s="5"/>
      <c r="B179" s="6" t="s">
        <v>280</v>
      </c>
      <c r="C179" s="7">
        <v>1962</v>
      </c>
      <c r="D179" s="8" t="str">
        <f t="shared" si="2"/>
        <v>MV50</v>
      </c>
      <c r="E179" s="6" t="s">
        <v>242</v>
      </c>
      <c r="G179" s="15"/>
    </row>
    <row r="180" spans="1:7" ht="15">
      <c r="A180" s="5"/>
      <c r="B180" s="6" t="s">
        <v>281</v>
      </c>
      <c r="C180" s="7">
        <v>1974</v>
      </c>
      <c r="D180" s="8" t="str">
        <f t="shared" si="2"/>
        <v>MV40</v>
      </c>
      <c r="E180" s="6" t="s">
        <v>282</v>
      </c>
      <c r="G180" s="15"/>
    </row>
    <row r="181" spans="1:7" ht="15">
      <c r="A181" s="5"/>
      <c r="B181" s="6" t="s">
        <v>283</v>
      </c>
      <c r="C181" s="7">
        <v>1976</v>
      </c>
      <c r="D181" s="8" t="str">
        <f t="shared" si="2"/>
        <v>MV40</v>
      </c>
      <c r="E181" s="6" t="s">
        <v>49</v>
      </c>
      <c r="G181" s="15"/>
    </row>
    <row r="182" spans="1:7" ht="15">
      <c r="A182" s="5"/>
      <c r="B182" s="6" t="s">
        <v>284</v>
      </c>
      <c r="C182" s="7">
        <v>1966</v>
      </c>
      <c r="D182" s="8" t="str">
        <f t="shared" si="2"/>
        <v>MV50</v>
      </c>
      <c r="E182" s="6" t="s">
        <v>11</v>
      </c>
      <c r="G182" s="15"/>
    </row>
    <row r="183" spans="1:7" ht="15">
      <c r="A183" s="5"/>
      <c r="B183" s="6" t="s">
        <v>285</v>
      </c>
      <c r="C183" s="7">
        <v>1999</v>
      </c>
      <c r="D183" s="8" t="str">
        <f t="shared" si="2"/>
        <v>JŘI</v>
      </c>
      <c r="E183" s="6" t="s">
        <v>286</v>
      </c>
      <c r="G183" s="15"/>
    </row>
    <row r="184" spans="1:7" ht="15">
      <c r="A184" s="5">
        <v>83</v>
      </c>
      <c r="B184" s="6" t="s">
        <v>287</v>
      </c>
      <c r="C184" s="7">
        <v>1981</v>
      </c>
      <c r="D184" s="8" t="str">
        <f t="shared" si="2"/>
        <v>M</v>
      </c>
      <c r="E184" s="6" t="s">
        <v>130</v>
      </c>
      <c r="G184" s="15"/>
    </row>
    <row r="185" spans="1:7" ht="15">
      <c r="A185" s="5"/>
      <c r="B185" s="6" t="s">
        <v>288</v>
      </c>
      <c r="C185" s="7">
        <v>1990</v>
      </c>
      <c r="D185" s="8" t="str">
        <f t="shared" si="2"/>
        <v>M</v>
      </c>
      <c r="E185" s="6" t="s">
        <v>11</v>
      </c>
      <c r="G185" s="15"/>
    </row>
    <row r="186" spans="1:7" ht="15">
      <c r="A186" s="5"/>
      <c r="B186" s="13" t="s">
        <v>289</v>
      </c>
      <c r="C186" s="8">
        <v>1989</v>
      </c>
      <c r="D186" s="8" t="str">
        <f t="shared" si="2"/>
        <v>M</v>
      </c>
      <c r="E186" s="13" t="s">
        <v>167</v>
      </c>
      <c r="G186" s="15"/>
    </row>
    <row r="187" spans="1:7" ht="15">
      <c r="A187" s="5"/>
      <c r="B187" s="6" t="s">
        <v>290</v>
      </c>
      <c r="C187" s="7">
        <v>1972</v>
      </c>
      <c r="D187" s="8" t="str">
        <f t="shared" si="2"/>
        <v>MV40</v>
      </c>
      <c r="E187" s="6" t="s">
        <v>291</v>
      </c>
      <c r="G187" s="15"/>
    </row>
    <row r="188" spans="1:7" ht="15">
      <c r="A188" s="5"/>
      <c r="B188" s="6" t="s">
        <v>292</v>
      </c>
      <c r="C188" s="7">
        <v>1961</v>
      </c>
      <c r="D188" s="8" t="str">
        <f t="shared" si="2"/>
        <v>MV50</v>
      </c>
      <c r="E188" s="6" t="s">
        <v>31</v>
      </c>
      <c r="G188" s="15"/>
    </row>
    <row r="189" spans="1:7" ht="15">
      <c r="A189" s="5"/>
      <c r="B189" s="6" t="s">
        <v>293</v>
      </c>
      <c r="C189" s="7">
        <v>1985</v>
      </c>
      <c r="D189" s="8" t="str">
        <f t="shared" si="2"/>
        <v>M</v>
      </c>
      <c r="E189" s="6" t="s">
        <v>294</v>
      </c>
      <c r="G189" s="15"/>
    </row>
    <row r="190" spans="1:7" ht="15">
      <c r="A190" s="5"/>
      <c r="B190" s="6" t="s">
        <v>295</v>
      </c>
      <c r="C190" s="7">
        <v>1956</v>
      </c>
      <c r="D190" s="8" t="str">
        <f t="shared" si="2"/>
        <v>MV60</v>
      </c>
      <c r="E190" s="6" t="s">
        <v>167</v>
      </c>
      <c r="G190" s="15"/>
    </row>
    <row r="191" spans="1:7" ht="15">
      <c r="A191" s="5"/>
      <c r="B191" s="6" t="s">
        <v>296</v>
      </c>
      <c r="C191" s="7">
        <v>1975</v>
      </c>
      <c r="D191" s="8" t="str">
        <f t="shared" si="2"/>
        <v>MV40</v>
      </c>
      <c r="E191" s="6" t="s">
        <v>33</v>
      </c>
      <c r="G191" s="15"/>
    </row>
    <row r="192" spans="1:7" ht="15">
      <c r="A192" s="5"/>
      <c r="B192" s="6" t="s">
        <v>297</v>
      </c>
      <c r="C192" s="7">
        <v>1980</v>
      </c>
      <c r="D192" s="8" t="str">
        <f t="shared" si="2"/>
        <v>M</v>
      </c>
      <c r="E192" s="6" t="s">
        <v>31</v>
      </c>
      <c r="G192" s="15"/>
    </row>
    <row r="193" spans="1:7" ht="15">
      <c r="A193" s="5"/>
      <c r="B193" s="6" t="s">
        <v>298</v>
      </c>
      <c r="C193" s="7">
        <v>1957</v>
      </c>
      <c r="D193" s="8" t="str">
        <f t="shared" si="2"/>
        <v>MV50</v>
      </c>
      <c r="E193" s="6" t="s">
        <v>299</v>
      </c>
      <c r="G193" s="15"/>
    </row>
    <row r="194" spans="1:7" ht="15">
      <c r="A194" s="5"/>
      <c r="B194" s="6" t="s">
        <v>300</v>
      </c>
      <c r="C194" s="7">
        <v>1983</v>
      </c>
      <c r="D194" s="8" t="str">
        <f t="shared" si="2"/>
        <v>M</v>
      </c>
      <c r="E194" s="6" t="s">
        <v>16</v>
      </c>
      <c r="G194" s="15"/>
    </row>
    <row r="195" spans="1:7" ht="15">
      <c r="A195" s="5"/>
      <c r="B195" s="6" t="s">
        <v>301</v>
      </c>
      <c r="C195" s="7">
        <v>1976</v>
      </c>
      <c r="D195" s="8" t="str">
        <f t="shared" si="2"/>
        <v>MV40</v>
      </c>
      <c r="E195" s="6" t="s">
        <v>112</v>
      </c>
      <c r="G195" s="15"/>
    </row>
    <row r="196" spans="1:7" ht="15">
      <c r="A196" s="5"/>
      <c r="B196" s="6" t="s">
        <v>302</v>
      </c>
      <c r="C196" s="7">
        <v>1983</v>
      </c>
      <c r="D196" s="8" t="str">
        <f t="shared" si="2"/>
        <v>M</v>
      </c>
      <c r="E196" s="6" t="s">
        <v>303</v>
      </c>
      <c r="G196" s="15"/>
    </row>
    <row r="197" spans="1:7" ht="15">
      <c r="A197" s="5"/>
      <c r="B197" s="6" t="s">
        <v>304</v>
      </c>
      <c r="C197" s="7">
        <v>1980</v>
      </c>
      <c r="D197" s="8" t="str">
        <f t="shared" si="2"/>
        <v>M</v>
      </c>
      <c r="E197" s="6" t="s">
        <v>33</v>
      </c>
      <c r="G197" s="15"/>
    </row>
    <row r="198" spans="1:7" ht="15">
      <c r="A198" s="5"/>
      <c r="B198" s="6" t="s">
        <v>305</v>
      </c>
      <c r="C198" s="7">
        <v>1997</v>
      </c>
      <c r="D198" s="8" t="str">
        <f t="shared" si="2"/>
        <v>JŘI</v>
      </c>
      <c r="E198" s="6" t="s">
        <v>306</v>
      </c>
      <c r="G198" s="15"/>
    </row>
    <row r="199" spans="1:7" ht="15">
      <c r="A199" s="5"/>
      <c r="B199" s="6" t="s">
        <v>307</v>
      </c>
      <c r="C199" s="7">
        <v>1980</v>
      </c>
      <c r="D199" s="8" t="str">
        <f t="shared" si="2"/>
        <v>M</v>
      </c>
      <c r="E199" s="6" t="s">
        <v>77</v>
      </c>
      <c r="G199" s="15"/>
    </row>
    <row r="200" spans="1:7" ht="15">
      <c r="A200" s="5">
        <v>29</v>
      </c>
      <c r="B200" s="6" t="s">
        <v>308</v>
      </c>
      <c r="C200" s="7">
        <v>1989</v>
      </c>
      <c r="D200" s="8" t="str">
        <f t="shared" si="2"/>
        <v>M</v>
      </c>
      <c r="E200" s="6" t="s">
        <v>325</v>
      </c>
      <c r="G200" s="15"/>
    </row>
    <row r="201" spans="1:7" ht="15">
      <c r="A201" s="5"/>
      <c r="B201" s="6" t="s">
        <v>309</v>
      </c>
      <c r="C201" s="7">
        <v>1977</v>
      </c>
      <c r="D201" s="8" t="str">
        <f t="shared" si="2"/>
        <v>M</v>
      </c>
      <c r="E201" s="6" t="s">
        <v>310</v>
      </c>
      <c r="G201" s="15"/>
    </row>
    <row r="202" spans="1:7" ht="15">
      <c r="A202" s="5"/>
      <c r="B202" s="6" t="s">
        <v>311</v>
      </c>
      <c r="C202" s="7">
        <v>1977</v>
      </c>
      <c r="D202" s="8" t="str">
        <f t="shared" si="2"/>
        <v>M</v>
      </c>
      <c r="E202" s="6" t="s">
        <v>16</v>
      </c>
      <c r="G202" s="15"/>
    </row>
    <row r="203" spans="1:7" ht="15">
      <c r="A203" s="5"/>
      <c r="B203" s="6" t="s">
        <v>312</v>
      </c>
      <c r="C203" s="7">
        <v>1969</v>
      </c>
      <c r="D203" s="8" t="str">
        <f t="shared" si="2"/>
        <v>MV40</v>
      </c>
      <c r="E203" s="6" t="s">
        <v>31</v>
      </c>
      <c r="G203" s="15"/>
    </row>
    <row r="204" spans="1:7" ht="15">
      <c r="A204" s="5"/>
      <c r="B204" s="6" t="s">
        <v>313</v>
      </c>
      <c r="C204" s="7">
        <v>1991</v>
      </c>
      <c r="D204" s="8" t="str">
        <f t="shared" si="2"/>
        <v>M</v>
      </c>
      <c r="E204" s="6" t="s">
        <v>54</v>
      </c>
      <c r="G204" s="15"/>
    </row>
    <row r="205" spans="1:7" ht="15">
      <c r="A205" s="5"/>
      <c r="B205" s="6" t="s">
        <v>314</v>
      </c>
      <c r="C205" s="7">
        <v>1999</v>
      </c>
      <c r="D205" s="8" t="str">
        <f t="shared" si="2"/>
        <v>JŘI</v>
      </c>
      <c r="E205" s="6" t="s">
        <v>31</v>
      </c>
      <c r="G205" s="15"/>
    </row>
    <row r="206" spans="1:7" ht="15">
      <c r="A206" s="5"/>
      <c r="B206" s="6" t="s">
        <v>315</v>
      </c>
      <c r="C206" s="7">
        <v>1970</v>
      </c>
      <c r="D206" s="8" t="str">
        <f aca="true" t="shared" si="3" ref="D206:D256">IF((RIGHT($A$1,4)-C206)&gt;$H$20,IF((RIGHT($A$1,4)-C206)&gt;$H$21,IF((RIGHT($A$1,4)-C206)&gt;$H$22,IF((RIGHT($A$1,4)-C206)&gt;$H$23,IF((RIGHT($A$1,4)-C206)&gt;$H$24,IF((RIGHT($A$1,4)-C206)&gt;$H$25,$F$27,$F$25),$F$24),$F$23),$F$22),$F$21),$F$20)</f>
        <v>MV40</v>
      </c>
      <c r="E206" s="6" t="s">
        <v>31</v>
      </c>
      <c r="G206" s="15"/>
    </row>
    <row r="207" spans="1:7" ht="15">
      <c r="A207" s="5"/>
      <c r="B207" s="6" t="s">
        <v>315</v>
      </c>
      <c r="C207" s="7">
        <v>1997</v>
      </c>
      <c r="D207" s="8" t="str">
        <f t="shared" si="3"/>
        <v>JŘI</v>
      </c>
      <c r="E207" s="6" t="s">
        <v>31</v>
      </c>
      <c r="G207" s="15"/>
    </row>
    <row r="208" spans="1:7" ht="15">
      <c r="A208" s="5"/>
      <c r="B208" s="6" t="s">
        <v>316</v>
      </c>
      <c r="C208" s="7">
        <v>1973</v>
      </c>
      <c r="D208" s="8" t="str">
        <f t="shared" si="3"/>
        <v>MV40</v>
      </c>
      <c r="E208" s="6" t="s">
        <v>317</v>
      </c>
      <c r="G208" s="15"/>
    </row>
    <row r="209" spans="1:7" ht="15">
      <c r="A209" s="5"/>
      <c r="B209" s="6" t="s">
        <v>318</v>
      </c>
      <c r="C209" s="7">
        <v>1980</v>
      </c>
      <c r="D209" s="8" t="str">
        <f t="shared" si="3"/>
        <v>M</v>
      </c>
      <c r="E209" s="6" t="s">
        <v>63</v>
      </c>
      <c r="G209" s="15"/>
    </row>
    <row r="210" spans="1:7" ht="15">
      <c r="A210" s="5"/>
      <c r="B210" s="6" t="s">
        <v>319</v>
      </c>
      <c r="C210" s="7">
        <v>1997</v>
      </c>
      <c r="D210" s="8" t="str">
        <f t="shared" si="3"/>
        <v>JŘI</v>
      </c>
      <c r="E210" s="6" t="s">
        <v>320</v>
      </c>
      <c r="G210" s="15"/>
    </row>
    <row r="211" spans="1:7" ht="15">
      <c r="A211" s="5"/>
      <c r="B211" s="6" t="s">
        <v>321</v>
      </c>
      <c r="C211" s="7">
        <v>1974</v>
      </c>
      <c r="D211" s="8" t="str">
        <f t="shared" si="3"/>
        <v>MV40</v>
      </c>
      <c r="E211" s="6" t="s">
        <v>322</v>
      </c>
      <c r="G211" s="15"/>
    </row>
    <row r="212" spans="1:7" ht="15">
      <c r="A212" s="5">
        <v>32</v>
      </c>
      <c r="B212" s="11" t="s">
        <v>323</v>
      </c>
      <c r="C212" s="12">
        <v>1974</v>
      </c>
      <c r="D212" s="8" t="str">
        <f t="shared" si="3"/>
        <v>MV40</v>
      </c>
      <c r="E212" s="11" t="s">
        <v>494</v>
      </c>
      <c r="G212" s="15"/>
    </row>
    <row r="213" spans="1:7" ht="15">
      <c r="A213" s="5"/>
      <c r="B213" s="11" t="s">
        <v>324</v>
      </c>
      <c r="C213" s="12">
        <v>1999</v>
      </c>
      <c r="D213" s="8" t="str">
        <f t="shared" si="3"/>
        <v>JŘI</v>
      </c>
      <c r="E213" s="11" t="s">
        <v>325</v>
      </c>
      <c r="G213" s="15"/>
    </row>
    <row r="214" spans="1:7" ht="15">
      <c r="A214" s="5"/>
      <c r="B214" s="11" t="s">
        <v>326</v>
      </c>
      <c r="C214" s="12">
        <v>1983</v>
      </c>
      <c r="D214" s="8" t="str">
        <f t="shared" si="3"/>
        <v>M</v>
      </c>
      <c r="E214" s="11" t="s">
        <v>33</v>
      </c>
      <c r="G214" s="15"/>
    </row>
    <row r="215" spans="1:7" ht="15">
      <c r="A215" s="5">
        <v>25</v>
      </c>
      <c r="B215" s="6" t="s">
        <v>327</v>
      </c>
      <c r="C215" s="7">
        <v>1960</v>
      </c>
      <c r="D215" s="8" t="str">
        <f t="shared" si="3"/>
        <v>MV50</v>
      </c>
      <c r="E215" s="6" t="s">
        <v>82</v>
      </c>
      <c r="G215" s="15"/>
    </row>
    <row r="216" spans="1:7" ht="15">
      <c r="A216" s="5"/>
      <c r="B216" s="6" t="s">
        <v>328</v>
      </c>
      <c r="C216" s="7">
        <v>1977</v>
      </c>
      <c r="D216" s="8" t="str">
        <f t="shared" si="3"/>
        <v>M</v>
      </c>
      <c r="E216" s="6" t="s">
        <v>35</v>
      </c>
      <c r="G216" s="15"/>
    </row>
    <row r="217" spans="1:7" ht="15">
      <c r="A217" s="5">
        <v>20</v>
      </c>
      <c r="B217" s="6" t="s">
        <v>490</v>
      </c>
      <c r="C217" s="7">
        <v>1977</v>
      </c>
      <c r="D217" s="8" t="str">
        <f>IF((RIGHT($A$1,4)-C217)&gt;$H$20,IF((RIGHT($A$1,4)-C217)&gt;$H$22,IF((RIGHT($A$1,4)-C217)&gt;$H$23,IF((RIGHT($A$1,4)-C217)&gt;$H$24,IF((RIGHT($A$1,4)-C217)&gt;$H$25,IF((RIGHT($A$1,4)-C217)&gt;$H$27,$F$29,$F$27),$F$25),$F$24),$F$23),$F$22),$F$20)</f>
        <v>M</v>
      </c>
      <c r="E217" s="6" t="s">
        <v>325</v>
      </c>
      <c r="G217" s="15"/>
    </row>
    <row r="218" spans="1:7" ht="15">
      <c r="A218" s="5">
        <v>30</v>
      </c>
      <c r="B218" s="6" t="s">
        <v>491</v>
      </c>
      <c r="C218" s="7">
        <v>1976</v>
      </c>
      <c r="D218" s="8" t="str">
        <f t="shared" si="3"/>
        <v>MV40</v>
      </c>
      <c r="E218" s="6" t="s">
        <v>492</v>
      </c>
      <c r="G218" s="15"/>
    </row>
    <row r="219" spans="1:7" ht="15">
      <c r="A219" s="5">
        <v>10</v>
      </c>
      <c r="B219" s="6" t="s">
        <v>493</v>
      </c>
      <c r="C219" s="7">
        <v>1973</v>
      </c>
      <c r="D219" s="8" t="str">
        <f t="shared" si="3"/>
        <v>MV40</v>
      </c>
      <c r="E219" s="6" t="s">
        <v>494</v>
      </c>
      <c r="G219" s="15"/>
    </row>
    <row r="220" spans="1:7" ht="15">
      <c r="A220" s="5">
        <v>33</v>
      </c>
      <c r="B220" s="6" t="s">
        <v>496</v>
      </c>
      <c r="C220" s="7">
        <v>1975</v>
      </c>
      <c r="D220" s="8" t="str">
        <f t="shared" si="3"/>
        <v>MV40</v>
      </c>
      <c r="E220" s="6" t="s">
        <v>489</v>
      </c>
      <c r="G220" s="15"/>
    </row>
    <row r="221" spans="1:7" ht="15">
      <c r="A221" s="5">
        <v>37</v>
      </c>
      <c r="B221" s="6" t="s">
        <v>497</v>
      </c>
      <c r="C221" s="7">
        <v>1977</v>
      </c>
      <c r="D221" s="8" t="str">
        <f t="shared" si="3"/>
        <v>M</v>
      </c>
      <c r="E221" s="6" t="s">
        <v>489</v>
      </c>
      <c r="G221" s="15"/>
    </row>
    <row r="222" spans="1:7" ht="15">
      <c r="A222" s="5">
        <v>40</v>
      </c>
      <c r="B222" s="6" t="s">
        <v>505</v>
      </c>
      <c r="C222" s="7">
        <v>1972</v>
      </c>
      <c r="D222" s="8" t="str">
        <f>IF((RIGHT($A$1,4)-C222)&gt;$H$20,IF((RIGHT($A$1,4)-C222)&gt;$H$22,IF((RIGHT($A$1,4)-C222)&gt;$H$23,IF((RIGHT($A$1,4)-C222)&gt;$H$24,IF((RIGHT($A$1,4)-C222)&gt;$H$25,IF((RIGHT($A$1,4)-C222)&gt;$H$27,$F$29,$F$27),$F$25),$F$24),$F$23),$F$22),$F$20)</f>
        <v>MV40</v>
      </c>
      <c r="E222" s="6" t="s">
        <v>506</v>
      </c>
      <c r="G222" s="15"/>
    </row>
    <row r="223" spans="1:7" ht="15">
      <c r="A223" s="5">
        <v>44</v>
      </c>
      <c r="B223" s="6" t="s">
        <v>507</v>
      </c>
      <c r="C223" s="7">
        <v>1970</v>
      </c>
      <c r="D223" s="8" t="str">
        <f t="shared" si="3"/>
        <v>MV40</v>
      </c>
      <c r="E223" s="6" t="s">
        <v>508</v>
      </c>
      <c r="G223" s="15"/>
    </row>
    <row r="224" spans="1:7" ht="15">
      <c r="A224" s="5">
        <v>43</v>
      </c>
      <c r="B224" s="6" t="s">
        <v>509</v>
      </c>
      <c r="C224" s="7">
        <v>1987</v>
      </c>
      <c r="D224" s="8" t="str">
        <f t="shared" si="3"/>
        <v>M</v>
      </c>
      <c r="E224" s="6" t="s">
        <v>508</v>
      </c>
      <c r="G224" s="15"/>
    </row>
    <row r="225" spans="1:7" ht="15">
      <c r="A225" s="5">
        <v>45</v>
      </c>
      <c r="B225" s="6" t="s">
        <v>510</v>
      </c>
      <c r="C225" s="7">
        <v>1957</v>
      </c>
      <c r="D225" s="8" t="str">
        <f t="shared" si="3"/>
        <v>MV50</v>
      </c>
      <c r="E225" s="6" t="s">
        <v>508</v>
      </c>
      <c r="G225" s="15"/>
    </row>
    <row r="226" spans="1:7" ht="15">
      <c r="A226" s="5">
        <v>47</v>
      </c>
      <c r="B226" s="6" t="s">
        <v>512</v>
      </c>
      <c r="C226" s="7">
        <v>1975</v>
      </c>
      <c r="D226" s="8" t="str">
        <f>IF((RIGHT($A$1,4)-C226)&gt;$H$20,IF((RIGHT($A$1,4)-C226)&gt;$H$22,IF((RIGHT($A$1,4)-C226)&gt;$H$23,IF((RIGHT($A$1,4)-C226)&gt;$H$24,IF((RIGHT($A$1,4)-C226)&gt;$H$25,IF((RIGHT($A$1,4)-C226)&gt;$H$27,$F$29,$F$27),$F$25),$F$24),$F$23),$F$22),$F$20)</f>
        <v>MV40</v>
      </c>
      <c r="E226" s="6" t="s">
        <v>513</v>
      </c>
      <c r="G226" s="15"/>
    </row>
    <row r="227" spans="1:7" ht="15">
      <c r="A227" s="5">
        <v>48</v>
      </c>
      <c r="B227" s="6" t="s">
        <v>515</v>
      </c>
      <c r="C227" s="7">
        <v>1965</v>
      </c>
      <c r="D227" s="8" t="str">
        <f t="shared" si="3"/>
        <v>MV50</v>
      </c>
      <c r="E227" s="6" t="s">
        <v>504</v>
      </c>
      <c r="G227" s="15"/>
    </row>
    <row r="228" spans="1:7" ht="15">
      <c r="A228" s="5">
        <v>56</v>
      </c>
      <c r="B228" s="6" t="s">
        <v>524</v>
      </c>
      <c r="C228" s="7">
        <v>1973</v>
      </c>
      <c r="D228" s="8" t="str">
        <f t="shared" si="3"/>
        <v>MV40</v>
      </c>
      <c r="E228" s="6" t="s">
        <v>525</v>
      </c>
      <c r="G228" s="15"/>
    </row>
    <row r="229" spans="1:7" ht="15">
      <c r="A229" s="5">
        <v>59</v>
      </c>
      <c r="B229" s="6" t="s">
        <v>526</v>
      </c>
      <c r="C229" s="7">
        <v>1964</v>
      </c>
      <c r="D229" s="8" t="str">
        <f t="shared" si="3"/>
        <v>MV50</v>
      </c>
      <c r="E229" s="6" t="s">
        <v>11</v>
      </c>
      <c r="G229" s="15"/>
    </row>
    <row r="230" spans="1:7" ht="15">
      <c r="A230" s="5">
        <v>58</v>
      </c>
      <c r="B230" s="6" t="s">
        <v>527</v>
      </c>
      <c r="C230" s="7">
        <v>1973</v>
      </c>
      <c r="D230" s="8" t="str">
        <f>IF((RIGHT($A$1,4)-C230)&gt;$H$20,IF((RIGHT($A$1,4)-C230)&gt;$H$22,IF((RIGHT($A$1,4)-C230)&gt;$H$23,IF((RIGHT($A$1,4)-C230)&gt;$H$24,IF((RIGHT($A$1,4)-C230)&gt;$H$25,IF((RIGHT($A$1,4)-C230)&gt;$H$27,$F$29,$F$27),$F$25),$F$24),$F$23),$F$22),$F$20)</f>
        <v>MV40</v>
      </c>
      <c r="E230" s="6" t="s">
        <v>54</v>
      </c>
      <c r="G230" s="15"/>
    </row>
    <row r="231" spans="1:7" ht="15">
      <c r="A231" s="5">
        <v>57</v>
      </c>
      <c r="B231" s="6" t="s">
        <v>528</v>
      </c>
      <c r="C231" s="7">
        <v>1991</v>
      </c>
      <c r="D231" s="8" t="str">
        <f t="shared" si="3"/>
        <v>M</v>
      </c>
      <c r="E231" s="6" t="s">
        <v>16</v>
      </c>
      <c r="G231" s="15"/>
    </row>
    <row r="232" spans="1:7" ht="15">
      <c r="A232" s="5">
        <v>60</v>
      </c>
      <c r="B232" s="6" t="s">
        <v>529</v>
      </c>
      <c r="C232" s="7">
        <v>1962</v>
      </c>
      <c r="D232" s="8" t="str">
        <f t="shared" si="3"/>
        <v>MV50</v>
      </c>
      <c r="E232" s="6" t="s">
        <v>494</v>
      </c>
      <c r="G232" s="15"/>
    </row>
    <row r="233" spans="1:7" ht="15">
      <c r="A233" s="5">
        <v>61</v>
      </c>
      <c r="B233" s="6" t="s">
        <v>530</v>
      </c>
      <c r="C233" s="7">
        <v>1978</v>
      </c>
      <c r="D233" s="8" t="str">
        <f t="shared" si="3"/>
        <v>M</v>
      </c>
      <c r="E233" s="6" t="s">
        <v>531</v>
      </c>
      <c r="G233" s="15"/>
    </row>
    <row r="234" spans="1:7" ht="15">
      <c r="A234" s="5">
        <v>63</v>
      </c>
      <c r="B234" s="6" t="s">
        <v>532</v>
      </c>
      <c r="C234" s="7">
        <v>1975</v>
      </c>
      <c r="D234" s="8" t="str">
        <f>IF((RIGHT($A$1,4)-C234)&gt;$H$20,IF((RIGHT($A$1,4)-C234)&gt;$H$22,IF((RIGHT($A$1,4)-C234)&gt;$H$23,IF((RIGHT($A$1,4)-C234)&gt;$H$24,IF((RIGHT($A$1,4)-C234)&gt;$H$25,IF((RIGHT($A$1,4)-C234)&gt;$H$27,$F$29,$F$27),$F$25),$F$24),$F$23),$F$22),$F$20)</f>
        <v>MV40</v>
      </c>
      <c r="E234" s="6" t="s">
        <v>533</v>
      </c>
      <c r="G234" s="15"/>
    </row>
    <row r="235" spans="1:7" ht="15">
      <c r="A235" s="5">
        <v>16</v>
      </c>
      <c r="B235" s="6" t="s">
        <v>536</v>
      </c>
      <c r="C235" s="7">
        <v>1980</v>
      </c>
      <c r="D235" s="8" t="str">
        <f t="shared" si="3"/>
        <v>M</v>
      </c>
      <c r="E235" s="6" t="s">
        <v>11</v>
      </c>
      <c r="G235" s="15"/>
    </row>
    <row r="236" spans="1:7" ht="15">
      <c r="A236" s="5">
        <v>1</v>
      </c>
      <c r="B236" s="6" t="s">
        <v>539</v>
      </c>
      <c r="C236" s="7">
        <v>1939</v>
      </c>
      <c r="D236" s="8" t="str">
        <f t="shared" si="3"/>
        <v>MV60</v>
      </c>
      <c r="E236" s="6" t="s">
        <v>540</v>
      </c>
      <c r="G236" s="15"/>
    </row>
    <row r="237" spans="1:7" ht="15">
      <c r="A237" s="5">
        <v>66</v>
      </c>
      <c r="B237" s="6" t="s">
        <v>541</v>
      </c>
      <c r="C237" s="7">
        <v>1951</v>
      </c>
      <c r="D237" s="8" t="str">
        <f t="shared" si="3"/>
        <v>MV60</v>
      </c>
      <c r="E237" s="6" t="s">
        <v>542</v>
      </c>
      <c r="G237" s="15"/>
    </row>
    <row r="238" spans="1:7" ht="15">
      <c r="A238" s="5">
        <v>65</v>
      </c>
      <c r="B238" s="6" t="s">
        <v>543</v>
      </c>
      <c r="C238" s="7">
        <v>1956</v>
      </c>
      <c r="D238" s="8" t="str">
        <f>IF((RIGHT($A$1,4)-C238)&gt;$H$20,IF((RIGHT($A$1,4)-C238)&gt;$H$22,IF((RIGHT($A$1,4)-C238)&gt;$H$23,IF((RIGHT($A$1,4)-C238)&gt;$H$24,IF((RIGHT($A$1,4)-C238)&gt;$H$25,IF((RIGHT($A$1,4)-C238)&gt;$H$27,$F$29,$F$27),$F$25),$F$24),$F$23),$F$22),$F$20)</f>
        <v>MV60</v>
      </c>
      <c r="E238" s="6" t="s">
        <v>544</v>
      </c>
      <c r="G238" s="15"/>
    </row>
    <row r="239" spans="1:7" ht="15">
      <c r="A239" s="5">
        <v>67</v>
      </c>
      <c r="B239" s="6" t="s">
        <v>545</v>
      </c>
      <c r="C239" s="7">
        <v>1993</v>
      </c>
      <c r="D239" s="8" t="str">
        <f t="shared" si="3"/>
        <v>M</v>
      </c>
      <c r="E239" s="6" t="s">
        <v>546</v>
      </c>
      <c r="G239" s="15"/>
    </row>
    <row r="240" spans="1:7" ht="15">
      <c r="A240" s="5">
        <v>19</v>
      </c>
      <c r="B240" s="6" t="s">
        <v>278</v>
      </c>
      <c r="C240" s="7">
        <v>1955</v>
      </c>
      <c r="D240" s="8" t="str">
        <f t="shared" si="3"/>
        <v>MV60</v>
      </c>
      <c r="E240" s="6" t="s">
        <v>279</v>
      </c>
      <c r="G240" s="15"/>
    </row>
    <row r="241" spans="1:7" ht="15">
      <c r="A241" s="5">
        <v>68</v>
      </c>
      <c r="B241" s="6" t="s">
        <v>547</v>
      </c>
      <c r="C241" s="7">
        <v>1984</v>
      </c>
      <c r="D241" s="8" t="str">
        <f t="shared" si="3"/>
        <v>M</v>
      </c>
      <c r="E241" s="6" t="s">
        <v>548</v>
      </c>
      <c r="G241" s="15"/>
    </row>
    <row r="242" spans="1:7" ht="15">
      <c r="A242" s="5"/>
      <c r="B242" s="6" t="s">
        <v>551</v>
      </c>
      <c r="C242" s="7">
        <v>1998</v>
      </c>
      <c r="D242" s="8" t="str">
        <f t="shared" si="3"/>
        <v>JŘI</v>
      </c>
      <c r="E242" s="6" t="s">
        <v>485</v>
      </c>
      <c r="G242" s="15"/>
    </row>
    <row r="243" spans="1:7" ht="15">
      <c r="A243" s="5">
        <v>73</v>
      </c>
      <c r="B243" s="6" t="s">
        <v>554</v>
      </c>
      <c r="C243" s="7">
        <v>1986</v>
      </c>
      <c r="D243" s="8" t="str">
        <f t="shared" si="3"/>
        <v>M</v>
      </c>
      <c r="E243" s="6" t="s">
        <v>555</v>
      </c>
      <c r="G243" s="15"/>
    </row>
    <row r="244" spans="1:7" ht="15">
      <c r="A244" s="5">
        <v>6</v>
      </c>
      <c r="B244" s="6" t="s">
        <v>558</v>
      </c>
      <c r="C244" s="7">
        <v>1994</v>
      </c>
      <c r="D244" s="8" t="str">
        <f>IF((RIGHT($A$1,4)-C244)&gt;$H$20,IF((RIGHT($A$1,4)-C244)&gt;$H$22,IF((RIGHT($A$1,4)-C244)&gt;$H$23,IF((RIGHT($A$1,4)-C244)&gt;$H$24,IF((RIGHT($A$1,4)-C244)&gt;$H$25,IF((RIGHT($A$1,4)-C244)&gt;$H$27,$F$29,$F$27),$F$25),$F$24),$F$23),$F$22),$F$20)</f>
        <v>M</v>
      </c>
      <c r="E244" s="6" t="s">
        <v>559</v>
      </c>
      <c r="G244" s="15"/>
    </row>
    <row r="245" spans="1:7" ht="15">
      <c r="A245" s="5">
        <v>78</v>
      </c>
      <c r="B245" s="6" t="s">
        <v>560</v>
      </c>
      <c r="C245" s="7">
        <v>1958</v>
      </c>
      <c r="D245" s="8" t="str">
        <f t="shared" si="3"/>
        <v>MV50</v>
      </c>
      <c r="E245" s="6" t="s">
        <v>561</v>
      </c>
      <c r="G245" s="15"/>
    </row>
    <row r="246" spans="1:7" ht="15">
      <c r="A246" s="5">
        <v>79</v>
      </c>
      <c r="B246" s="6" t="s">
        <v>562</v>
      </c>
      <c r="C246" s="7">
        <v>1989</v>
      </c>
      <c r="D246" s="8" t="str">
        <f t="shared" si="3"/>
        <v>M</v>
      </c>
      <c r="E246" s="6" t="s">
        <v>82</v>
      </c>
      <c r="G246" s="15"/>
    </row>
    <row r="247" spans="1:7" ht="15">
      <c r="A247" s="5">
        <v>81</v>
      </c>
      <c r="B247" s="6" t="s">
        <v>564</v>
      </c>
      <c r="C247" s="7">
        <v>1947</v>
      </c>
      <c r="D247" s="8" t="str">
        <f t="shared" si="3"/>
        <v>MV60</v>
      </c>
      <c r="E247" s="6" t="s">
        <v>565</v>
      </c>
      <c r="G247" s="15"/>
    </row>
    <row r="248" spans="1:7" ht="15">
      <c r="A248" s="5">
        <v>28</v>
      </c>
      <c r="B248" s="6" t="s">
        <v>566</v>
      </c>
      <c r="C248" s="7">
        <v>1989</v>
      </c>
      <c r="D248" s="8" t="str">
        <f t="shared" si="3"/>
        <v>M</v>
      </c>
      <c r="E248" s="6" t="s">
        <v>484</v>
      </c>
      <c r="G248" s="15"/>
    </row>
    <row r="249" spans="1:7" ht="15">
      <c r="A249" s="5"/>
      <c r="B249" s="6"/>
      <c r="C249" s="7"/>
      <c r="D249" s="8">
        <f t="shared" si="3"/>
        <v>0</v>
      </c>
      <c r="E249" s="6"/>
      <c r="G249" s="15"/>
    </row>
    <row r="250" spans="1:7" ht="15">
      <c r="A250" s="5"/>
      <c r="B250" s="6"/>
      <c r="C250" s="7"/>
      <c r="D250" s="8">
        <f t="shared" si="3"/>
        <v>0</v>
      </c>
      <c r="E250" s="6"/>
      <c r="G250" s="15"/>
    </row>
    <row r="251" spans="1:7" ht="15">
      <c r="A251" s="5"/>
      <c r="B251" s="6"/>
      <c r="C251" s="7"/>
      <c r="D251" s="8">
        <f t="shared" si="3"/>
        <v>0</v>
      </c>
      <c r="E251" s="6"/>
      <c r="G251" s="15"/>
    </row>
    <row r="252" spans="1:7" ht="15">
      <c r="A252" s="5"/>
      <c r="B252" s="6"/>
      <c r="C252" s="7"/>
      <c r="D252" s="8">
        <f t="shared" si="3"/>
        <v>0</v>
      </c>
      <c r="E252" s="6"/>
      <c r="G252" s="15"/>
    </row>
    <row r="253" spans="1:7" ht="15">
      <c r="A253" s="5"/>
      <c r="B253" s="6"/>
      <c r="C253" s="7"/>
      <c r="D253" s="8">
        <f t="shared" si="3"/>
        <v>0</v>
      </c>
      <c r="E253" s="6"/>
      <c r="G253" s="15"/>
    </row>
    <row r="254" spans="1:7" ht="15">
      <c r="A254" s="5"/>
      <c r="B254" s="6"/>
      <c r="C254" s="7"/>
      <c r="D254" s="8">
        <f t="shared" si="3"/>
        <v>0</v>
      </c>
      <c r="E254" s="6"/>
      <c r="G254" s="15"/>
    </row>
    <row r="255" spans="1:7" ht="15">
      <c r="A255" s="5"/>
      <c r="B255" s="6"/>
      <c r="C255" s="7"/>
      <c r="D255" s="8">
        <f t="shared" si="3"/>
        <v>0</v>
      </c>
      <c r="E255" s="6"/>
      <c r="G255" s="15"/>
    </row>
    <row r="256" spans="1:7" ht="15">
      <c r="A256" s="5"/>
      <c r="B256" s="6"/>
      <c r="C256" s="7"/>
      <c r="D256" s="8">
        <f t="shared" si="3"/>
        <v>0</v>
      </c>
      <c r="E256" s="6"/>
      <c r="G256" s="15"/>
    </row>
    <row r="257" spans="1:7" ht="15">
      <c r="A257" s="5"/>
      <c r="B257" s="6"/>
      <c r="C257" s="7"/>
      <c r="D257" s="8"/>
      <c r="E257" s="6"/>
      <c r="G257" s="15"/>
    </row>
    <row r="258" spans="1:7" ht="15">
      <c r="A258" s="5"/>
      <c r="B258" s="6"/>
      <c r="C258" s="7"/>
      <c r="D258" s="8"/>
      <c r="E258" s="6"/>
      <c r="G258" s="15"/>
    </row>
    <row r="259" spans="1:7" ht="15">
      <c r="A259" s="5"/>
      <c r="B259" s="6"/>
      <c r="C259" s="7"/>
      <c r="D259" s="8"/>
      <c r="E259" s="6"/>
      <c r="G259" s="15"/>
    </row>
    <row r="260" spans="1:7" ht="15">
      <c r="A260" s="5"/>
      <c r="B260" s="6"/>
      <c r="C260" s="7"/>
      <c r="D260" s="8"/>
      <c r="E260" s="6"/>
      <c r="G260" s="15"/>
    </row>
    <row r="261" spans="1:7" ht="15">
      <c r="A261" s="5"/>
      <c r="B261" s="6"/>
      <c r="C261" s="7"/>
      <c r="D261" s="8"/>
      <c r="E261" s="6"/>
      <c r="G261" s="15"/>
    </row>
    <row r="262" spans="1:7" ht="15">
      <c r="A262" s="5"/>
      <c r="B262" s="6"/>
      <c r="C262" s="7"/>
      <c r="D262" s="8"/>
      <c r="E262" s="6"/>
      <c r="G262" s="15"/>
    </row>
    <row r="263" spans="1:7" ht="15">
      <c r="A263" s="5"/>
      <c r="B263" s="6"/>
      <c r="C263" s="7"/>
      <c r="D263" s="8"/>
      <c r="E263" s="6"/>
      <c r="G263" s="15"/>
    </row>
    <row r="264" spans="1:7" ht="15">
      <c r="A264" s="79"/>
      <c r="B264" s="4" t="s">
        <v>1</v>
      </c>
      <c r="C264" s="4" t="s">
        <v>2</v>
      </c>
      <c r="D264" s="4" t="s">
        <v>3</v>
      </c>
      <c r="E264" s="4" t="s">
        <v>4</v>
      </c>
      <c r="G264" s="15"/>
    </row>
    <row r="265" spans="1:5" ht="15">
      <c r="A265" s="1">
        <v>70</v>
      </c>
      <c r="B265" s="6" t="s">
        <v>329</v>
      </c>
      <c r="C265" s="7">
        <v>1975</v>
      </c>
      <c r="D265" s="8" t="str">
        <f aca="true" t="shared" si="4" ref="D265:D296">IF((RIGHT($A$1,4)-C265)&gt;$H$32,IF((RIGHT($A$1,4)-C265)&gt;$H$33,IF((RIGHT($A$1,4)-C265)&gt;$H$34,IF((RIGHT($A$1,4)-C265)&gt;$H$35,IF((RIGHT($A$1,4)-C265)&gt;$H$36,$F$38,$F$36),$F$35),$F$34),$F$33),$F$32)</f>
        <v>ŽV35</v>
      </c>
      <c r="E265" s="6" t="s">
        <v>31</v>
      </c>
    </row>
    <row r="266" spans="2:5" ht="15">
      <c r="B266" s="6" t="s">
        <v>330</v>
      </c>
      <c r="C266" s="7">
        <v>1971</v>
      </c>
      <c r="D266" s="8" t="str">
        <f t="shared" si="4"/>
        <v>ŽV45</v>
      </c>
      <c r="E266" s="6" t="s">
        <v>11</v>
      </c>
    </row>
    <row r="267" spans="2:5" ht="15">
      <c r="B267" s="13" t="s">
        <v>331</v>
      </c>
      <c r="C267" s="8">
        <v>1979</v>
      </c>
      <c r="D267" s="8" t="str">
        <f t="shared" si="4"/>
        <v>ŽV35</v>
      </c>
      <c r="E267" s="13" t="s">
        <v>11</v>
      </c>
    </row>
    <row r="268" spans="2:5" ht="15">
      <c r="B268" s="13" t="s">
        <v>332</v>
      </c>
      <c r="C268" s="8">
        <v>1974</v>
      </c>
      <c r="D268" s="8" t="str">
        <f t="shared" si="4"/>
        <v>ŽV35</v>
      </c>
      <c r="E268" s="13" t="s">
        <v>11</v>
      </c>
    </row>
    <row r="269" spans="2:5" ht="15">
      <c r="B269" s="6" t="s">
        <v>333</v>
      </c>
      <c r="C269" s="7">
        <v>1991</v>
      </c>
      <c r="D269" s="8" t="str">
        <f t="shared" si="4"/>
        <v>Ž</v>
      </c>
      <c r="E269" s="6" t="s">
        <v>334</v>
      </c>
    </row>
    <row r="270" spans="2:5" ht="15">
      <c r="B270" s="13" t="s">
        <v>335</v>
      </c>
      <c r="C270" s="8">
        <v>1983</v>
      </c>
      <c r="D270" s="8" t="str">
        <f t="shared" si="4"/>
        <v>Ž</v>
      </c>
      <c r="E270" s="13" t="s">
        <v>11</v>
      </c>
    </row>
    <row r="271" spans="2:5" ht="15">
      <c r="B271" s="13" t="s">
        <v>336</v>
      </c>
      <c r="C271" s="8">
        <v>1981</v>
      </c>
      <c r="D271" s="8" t="str">
        <f t="shared" si="4"/>
        <v>ŽV35</v>
      </c>
      <c r="E271" s="13" t="s">
        <v>11</v>
      </c>
    </row>
    <row r="272" spans="2:5" ht="15">
      <c r="B272" s="6" t="s">
        <v>337</v>
      </c>
      <c r="C272" s="7">
        <v>1986</v>
      </c>
      <c r="D272" s="8" t="str">
        <f t="shared" si="4"/>
        <v>Ž</v>
      </c>
      <c r="E272" s="6" t="s">
        <v>11</v>
      </c>
    </row>
    <row r="273" spans="2:5" ht="15">
      <c r="B273" s="16" t="s">
        <v>338</v>
      </c>
      <c r="C273" s="12">
        <v>1996</v>
      </c>
      <c r="D273" s="8" t="str">
        <f t="shared" si="4"/>
        <v>JKY</v>
      </c>
      <c r="E273" s="13" t="s">
        <v>194</v>
      </c>
    </row>
    <row r="274" spans="2:5" ht="15">
      <c r="B274" s="16" t="s">
        <v>339</v>
      </c>
      <c r="C274" s="12">
        <v>1975</v>
      </c>
      <c r="D274" s="8" t="str">
        <f t="shared" si="4"/>
        <v>ŽV35</v>
      </c>
      <c r="E274" s="13" t="s">
        <v>340</v>
      </c>
    </row>
    <row r="275" spans="2:5" ht="15">
      <c r="B275" s="6" t="s">
        <v>341</v>
      </c>
      <c r="C275" s="7">
        <v>1981</v>
      </c>
      <c r="D275" s="8" t="str">
        <f t="shared" si="4"/>
        <v>ŽV35</v>
      </c>
      <c r="E275" s="6" t="s">
        <v>163</v>
      </c>
    </row>
    <row r="276" spans="2:5" ht="15">
      <c r="B276" s="6" t="s">
        <v>342</v>
      </c>
      <c r="C276" s="7">
        <v>1981</v>
      </c>
      <c r="D276" s="8" t="str">
        <f t="shared" si="4"/>
        <v>ŽV35</v>
      </c>
      <c r="E276" s="6" t="s">
        <v>343</v>
      </c>
    </row>
    <row r="277" spans="2:5" ht="15">
      <c r="B277" s="6" t="s">
        <v>344</v>
      </c>
      <c r="C277" s="7">
        <v>1978</v>
      </c>
      <c r="D277" s="8" t="str">
        <f t="shared" si="4"/>
        <v>ŽV35</v>
      </c>
      <c r="E277" s="6" t="s">
        <v>80</v>
      </c>
    </row>
    <row r="278" spans="2:5" ht="15">
      <c r="B278" s="6" t="s">
        <v>345</v>
      </c>
      <c r="C278" s="7">
        <v>1991</v>
      </c>
      <c r="D278" s="8" t="str">
        <f t="shared" si="4"/>
        <v>Ž</v>
      </c>
      <c r="E278" s="6" t="s">
        <v>346</v>
      </c>
    </row>
    <row r="279" spans="2:5" ht="15">
      <c r="B279" s="2" t="s">
        <v>347</v>
      </c>
      <c r="C279" s="1">
        <v>1955</v>
      </c>
      <c r="D279" s="8" t="str">
        <f t="shared" si="4"/>
        <v>ŽV45</v>
      </c>
      <c r="E279" s="2" t="s">
        <v>348</v>
      </c>
    </row>
    <row r="280" spans="2:5" ht="15">
      <c r="B280" s="6" t="s">
        <v>349</v>
      </c>
      <c r="C280" s="7">
        <v>1997</v>
      </c>
      <c r="D280" s="8" t="str">
        <f t="shared" si="4"/>
        <v>JKY</v>
      </c>
      <c r="E280" s="6" t="s">
        <v>325</v>
      </c>
    </row>
    <row r="281" spans="2:5" ht="15">
      <c r="B281" s="6" t="s">
        <v>350</v>
      </c>
      <c r="C281" s="7">
        <v>1981</v>
      </c>
      <c r="D281" s="8" t="str">
        <f t="shared" si="4"/>
        <v>ŽV35</v>
      </c>
      <c r="E281" s="6" t="s">
        <v>351</v>
      </c>
    </row>
    <row r="282" spans="2:5" ht="15">
      <c r="B282" s="6" t="s">
        <v>352</v>
      </c>
      <c r="C282" s="7">
        <v>1971</v>
      </c>
      <c r="D282" s="8" t="str">
        <f t="shared" si="4"/>
        <v>ŽV45</v>
      </c>
      <c r="E282" s="6" t="s">
        <v>85</v>
      </c>
    </row>
    <row r="283" spans="2:5" ht="15">
      <c r="B283" s="16" t="s">
        <v>353</v>
      </c>
      <c r="C283" s="12">
        <v>1974</v>
      </c>
      <c r="D283" s="8" t="str">
        <f t="shared" si="4"/>
        <v>ŽV35</v>
      </c>
      <c r="E283" s="13" t="s">
        <v>188</v>
      </c>
    </row>
    <row r="284" spans="2:5" ht="15">
      <c r="B284" s="16" t="s">
        <v>354</v>
      </c>
      <c r="C284" s="12">
        <v>1974</v>
      </c>
      <c r="D284" s="8" t="str">
        <f t="shared" si="4"/>
        <v>ŽV35</v>
      </c>
      <c r="E284" s="13" t="s">
        <v>303</v>
      </c>
    </row>
    <row r="285" spans="2:5" ht="15">
      <c r="B285" s="13" t="s">
        <v>355</v>
      </c>
      <c r="C285" s="8">
        <v>1973</v>
      </c>
      <c r="D285" s="8" t="str">
        <f t="shared" si="4"/>
        <v>ŽV35</v>
      </c>
      <c r="E285" s="13" t="s">
        <v>92</v>
      </c>
    </row>
    <row r="286" spans="2:5" ht="15">
      <c r="B286" s="16" t="s">
        <v>356</v>
      </c>
      <c r="C286" s="12">
        <v>1978</v>
      </c>
      <c r="D286" s="8" t="str">
        <f t="shared" si="4"/>
        <v>ŽV35</v>
      </c>
      <c r="E286" s="13" t="s">
        <v>163</v>
      </c>
    </row>
    <row r="287" spans="2:5" ht="15">
      <c r="B287" s="16" t="s">
        <v>357</v>
      </c>
      <c r="C287" s="12">
        <v>1953</v>
      </c>
      <c r="D287" s="8" t="str">
        <f t="shared" si="4"/>
        <v>ŽV45</v>
      </c>
      <c r="E287" s="13" t="s">
        <v>33</v>
      </c>
    </row>
    <row r="288" spans="2:5" ht="15">
      <c r="B288" s="16" t="s">
        <v>358</v>
      </c>
      <c r="C288" s="12">
        <v>1994</v>
      </c>
      <c r="D288" s="8" t="str">
        <f t="shared" si="4"/>
        <v>Ž</v>
      </c>
      <c r="E288" s="13" t="s">
        <v>359</v>
      </c>
    </row>
    <row r="289" spans="2:5" ht="15">
      <c r="B289" s="6" t="s">
        <v>360</v>
      </c>
      <c r="C289" s="7">
        <v>1977</v>
      </c>
      <c r="D289" s="8" t="str">
        <f t="shared" si="4"/>
        <v>ŽV35</v>
      </c>
      <c r="E289" s="6" t="s">
        <v>80</v>
      </c>
    </row>
    <row r="290" spans="1:5" ht="15">
      <c r="A290" s="1">
        <v>64</v>
      </c>
      <c r="B290" s="16" t="s">
        <v>361</v>
      </c>
      <c r="C290" s="12">
        <v>2000</v>
      </c>
      <c r="D290" s="8" t="str">
        <f t="shared" si="4"/>
        <v>JKY</v>
      </c>
      <c r="E290" s="13" t="s">
        <v>494</v>
      </c>
    </row>
    <row r="291" spans="2:5" ht="15">
      <c r="B291" s="2" t="s">
        <v>362</v>
      </c>
      <c r="C291" s="1">
        <v>1983</v>
      </c>
      <c r="D291" s="8" t="str">
        <f t="shared" si="4"/>
        <v>Ž</v>
      </c>
      <c r="E291" s="2" t="s">
        <v>92</v>
      </c>
    </row>
    <row r="292" spans="2:5" ht="15">
      <c r="B292" s="6" t="s">
        <v>363</v>
      </c>
      <c r="C292" s="7">
        <v>1996</v>
      </c>
      <c r="D292" s="8" t="str">
        <f t="shared" si="4"/>
        <v>JKY</v>
      </c>
      <c r="E292" s="6" t="s">
        <v>92</v>
      </c>
    </row>
    <row r="293" spans="2:5" ht="15">
      <c r="B293" s="6" t="s">
        <v>364</v>
      </c>
      <c r="C293" s="7">
        <v>1970</v>
      </c>
      <c r="D293" s="8" t="str">
        <f t="shared" si="4"/>
        <v>ŽV45</v>
      </c>
      <c r="E293" s="6" t="s">
        <v>126</v>
      </c>
    </row>
    <row r="294" spans="2:5" ht="15">
      <c r="B294" s="16" t="s">
        <v>365</v>
      </c>
      <c r="C294" s="12">
        <v>1994</v>
      </c>
      <c r="D294" s="8" t="str">
        <f t="shared" si="4"/>
        <v>Ž</v>
      </c>
      <c r="E294" s="13" t="s">
        <v>11</v>
      </c>
    </row>
    <row r="295" spans="2:5" ht="15">
      <c r="B295" s="16" t="s">
        <v>366</v>
      </c>
      <c r="C295" s="12">
        <v>1992</v>
      </c>
      <c r="D295" s="8" t="str">
        <f t="shared" si="4"/>
        <v>Ž</v>
      </c>
      <c r="E295" s="13" t="s">
        <v>11</v>
      </c>
    </row>
    <row r="296" spans="2:5" ht="15">
      <c r="B296" s="6" t="s">
        <v>367</v>
      </c>
      <c r="C296" s="7">
        <v>1980</v>
      </c>
      <c r="D296" s="8" t="str">
        <f t="shared" si="4"/>
        <v>ŽV35</v>
      </c>
      <c r="E296" s="6" t="s">
        <v>136</v>
      </c>
    </row>
    <row r="297" spans="2:5" ht="15">
      <c r="B297" s="16" t="s">
        <v>368</v>
      </c>
      <c r="C297" s="12">
        <v>1995</v>
      </c>
      <c r="D297" s="8" t="str">
        <f aca="true" t="shared" si="5" ref="D297:D328">IF((RIGHT($A$1,4)-C297)&gt;$H$32,IF((RIGHT($A$1,4)-C297)&gt;$H$33,IF((RIGHT($A$1,4)-C297)&gt;$H$34,IF((RIGHT($A$1,4)-C297)&gt;$H$35,IF((RIGHT($A$1,4)-C297)&gt;$H$36,$F$38,$F$36),$F$35),$F$34),$F$33),$F$32)</f>
        <v>JKY</v>
      </c>
      <c r="E297" s="13" t="s">
        <v>23</v>
      </c>
    </row>
    <row r="298" spans="2:5" ht="15">
      <c r="B298" s="13" t="s">
        <v>369</v>
      </c>
      <c r="C298" s="8">
        <v>1996</v>
      </c>
      <c r="D298" s="8" t="str">
        <f t="shared" si="5"/>
        <v>JKY</v>
      </c>
      <c r="E298" s="13" t="s">
        <v>11</v>
      </c>
    </row>
    <row r="299" spans="2:5" ht="15">
      <c r="B299" s="13" t="s">
        <v>370</v>
      </c>
      <c r="C299" s="8">
        <v>1973</v>
      </c>
      <c r="D299" s="8" t="str">
        <f t="shared" si="5"/>
        <v>ŽV35</v>
      </c>
      <c r="E299" s="13" t="s">
        <v>371</v>
      </c>
    </row>
    <row r="300" spans="2:5" ht="15">
      <c r="B300" s="2" t="s">
        <v>372</v>
      </c>
      <c r="C300" s="1">
        <v>1979</v>
      </c>
      <c r="D300" s="8" t="str">
        <f t="shared" si="5"/>
        <v>ŽV35</v>
      </c>
      <c r="E300" s="2" t="s">
        <v>277</v>
      </c>
    </row>
    <row r="301" spans="1:5" ht="15">
      <c r="A301" s="1">
        <v>14</v>
      </c>
      <c r="B301" s="2" t="s">
        <v>373</v>
      </c>
      <c r="C301" s="1">
        <v>1974</v>
      </c>
      <c r="D301" s="8" t="str">
        <f t="shared" si="5"/>
        <v>ŽV35</v>
      </c>
      <c r="E301" s="2" t="s">
        <v>518</v>
      </c>
    </row>
    <row r="302" spans="2:5" ht="15">
      <c r="B302" s="2" t="s">
        <v>374</v>
      </c>
      <c r="C302" s="1">
        <v>1974</v>
      </c>
      <c r="D302" s="8" t="str">
        <f t="shared" si="5"/>
        <v>ŽV35</v>
      </c>
      <c r="E302" s="2" t="s">
        <v>85</v>
      </c>
    </row>
    <row r="303" spans="2:5" ht="15">
      <c r="B303" s="2" t="s">
        <v>375</v>
      </c>
      <c r="C303" s="1">
        <v>1982</v>
      </c>
      <c r="D303" s="8" t="str">
        <f t="shared" si="5"/>
        <v>Ž</v>
      </c>
      <c r="E303" s="2" t="s">
        <v>16</v>
      </c>
    </row>
    <row r="304" spans="2:5" ht="15">
      <c r="B304" s="2" t="s">
        <v>376</v>
      </c>
      <c r="C304" s="1">
        <v>1958</v>
      </c>
      <c r="D304" s="8" t="str">
        <f t="shared" si="5"/>
        <v>ŽV45</v>
      </c>
      <c r="E304" s="2" t="s">
        <v>52</v>
      </c>
    </row>
    <row r="305" spans="2:5" ht="15">
      <c r="B305" s="2" t="s">
        <v>377</v>
      </c>
      <c r="C305" s="1">
        <v>1989</v>
      </c>
      <c r="D305" s="8" t="str">
        <f t="shared" si="5"/>
        <v>Ž</v>
      </c>
      <c r="E305" s="2" t="s">
        <v>242</v>
      </c>
    </row>
    <row r="306" spans="2:5" ht="15">
      <c r="B306" s="2" t="s">
        <v>378</v>
      </c>
      <c r="C306" s="1">
        <v>1984</v>
      </c>
      <c r="D306" s="8" t="str">
        <f t="shared" si="5"/>
        <v>Ž</v>
      </c>
      <c r="E306" s="2" t="s">
        <v>379</v>
      </c>
    </row>
    <row r="307" spans="2:5" ht="15">
      <c r="B307" s="2" t="s">
        <v>380</v>
      </c>
      <c r="C307" s="1">
        <v>1975</v>
      </c>
      <c r="D307" s="8" t="str">
        <f t="shared" si="5"/>
        <v>ŽV35</v>
      </c>
      <c r="E307" s="2" t="s">
        <v>381</v>
      </c>
    </row>
    <row r="308" spans="2:5" ht="15">
      <c r="B308" s="2" t="s">
        <v>382</v>
      </c>
      <c r="C308" s="1">
        <v>1972</v>
      </c>
      <c r="D308" s="8" t="str">
        <f t="shared" si="5"/>
        <v>ŽV35</v>
      </c>
      <c r="E308" s="2" t="s">
        <v>303</v>
      </c>
    </row>
    <row r="309" spans="2:5" ht="15">
      <c r="B309" s="2" t="s">
        <v>383</v>
      </c>
      <c r="C309" s="1">
        <v>1969</v>
      </c>
      <c r="D309" s="8" t="str">
        <f t="shared" si="5"/>
        <v>ŽV45</v>
      </c>
      <c r="E309" s="2" t="s">
        <v>384</v>
      </c>
    </row>
    <row r="310" spans="2:5" ht="15">
      <c r="B310" s="2" t="s">
        <v>385</v>
      </c>
      <c r="C310" s="1">
        <v>1972</v>
      </c>
      <c r="D310" s="8" t="str">
        <f t="shared" si="5"/>
        <v>ŽV35</v>
      </c>
      <c r="E310" s="2" t="s">
        <v>386</v>
      </c>
    </row>
    <row r="311" spans="2:5" ht="15">
      <c r="B311" s="2" t="s">
        <v>387</v>
      </c>
      <c r="C311" s="1">
        <v>1980</v>
      </c>
      <c r="D311" s="8" t="str">
        <f t="shared" si="5"/>
        <v>ŽV35</v>
      </c>
      <c r="E311" s="2" t="s">
        <v>33</v>
      </c>
    </row>
    <row r="312" spans="2:5" ht="15">
      <c r="B312" s="2" t="s">
        <v>388</v>
      </c>
      <c r="C312" s="1">
        <v>1979</v>
      </c>
      <c r="D312" s="8" t="str">
        <f t="shared" si="5"/>
        <v>ŽV35</v>
      </c>
      <c r="E312" s="2" t="s">
        <v>351</v>
      </c>
    </row>
    <row r="313" spans="2:5" ht="15">
      <c r="B313" s="2" t="s">
        <v>389</v>
      </c>
      <c r="C313" s="1">
        <v>1980</v>
      </c>
      <c r="D313" s="8" t="str">
        <f t="shared" si="5"/>
        <v>ŽV35</v>
      </c>
      <c r="E313" s="2" t="s">
        <v>31</v>
      </c>
    </row>
    <row r="314" spans="2:5" ht="15">
      <c r="B314" s="2" t="s">
        <v>390</v>
      </c>
      <c r="C314" s="1">
        <v>1962</v>
      </c>
      <c r="D314" s="8" t="str">
        <f t="shared" si="5"/>
        <v>ŽV45</v>
      </c>
      <c r="E314" s="2" t="s">
        <v>303</v>
      </c>
    </row>
    <row r="315" spans="2:5" ht="15">
      <c r="B315" s="2" t="s">
        <v>390</v>
      </c>
      <c r="C315" s="1">
        <v>1971</v>
      </c>
      <c r="D315" s="8" t="str">
        <f t="shared" si="5"/>
        <v>ŽV45</v>
      </c>
      <c r="E315" s="2" t="s">
        <v>303</v>
      </c>
    </row>
    <row r="316" spans="2:5" ht="15">
      <c r="B316" s="2" t="s">
        <v>391</v>
      </c>
      <c r="C316" s="1">
        <v>1973</v>
      </c>
      <c r="D316" s="8" t="str">
        <f t="shared" si="5"/>
        <v>ŽV35</v>
      </c>
      <c r="E316" s="2" t="s">
        <v>16</v>
      </c>
    </row>
    <row r="317" spans="2:5" ht="15">
      <c r="B317" s="2" t="s">
        <v>392</v>
      </c>
      <c r="C317" s="1">
        <v>1972</v>
      </c>
      <c r="D317" s="8" t="str">
        <f t="shared" si="5"/>
        <v>ŽV35</v>
      </c>
      <c r="E317" s="2" t="s">
        <v>16</v>
      </c>
    </row>
    <row r="318" spans="2:5" ht="15">
      <c r="B318" s="2" t="s">
        <v>393</v>
      </c>
      <c r="C318" s="1">
        <v>1979</v>
      </c>
      <c r="D318" s="8" t="str">
        <f t="shared" si="5"/>
        <v>ŽV35</v>
      </c>
      <c r="E318" s="2" t="s">
        <v>63</v>
      </c>
    </row>
    <row r="319" spans="2:5" ht="15">
      <c r="B319" s="2" t="s">
        <v>394</v>
      </c>
      <c r="C319" s="1">
        <v>1969</v>
      </c>
      <c r="D319" s="8" t="str">
        <f t="shared" si="5"/>
        <v>ŽV45</v>
      </c>
      <c r="E319" s="2" t="s">
        <v>16</v>
      </c>
    </row>
    <row r="320" spans="2:5" ht="15">
      <c r="B320" s="2" t="s">
        <v>395</v>
      </c>
      <c r="C320" s="1">
        <v>1958</v>
      </c>
      <c r="D320" s="8" t="str">
        <f t="shared" si="5"/>
        <v>ŽV45</v>
      </c>
      <c r="E320" s="2" t="s">
        <v>190</v>
      </c>
    </row>
    <row r="321" spans="2:5" ht="15">
      <c r="B321" s="2" t="s">
        <v>396</v>
      </c>
      <c r="C321" s="1">
        <v>1992</v>
      </c>
      <c r="D321" s="8" t="str">
        <f t="shared" si="5"/>
        <v>Ž</v>
      </c>
      <c r="E321" s="2" t="s">
        <v>397</v>
      </c>
    </row>
    <row r="322" spans="2:5" ht="15">
      <c r="B322" s="2" t="s">
        <v>398</v>
      </c>
      <c r="C322" s="1">
        <v>1992</v>
      </c>
      <c r="D322" s="8" t="str">
        <f t="shared" si="5"/>
        <v>Ž</v>
      </c>
      <c r="E322" s="2" t="s">
        <v>397</v>
      </c>
    </row>
    <row r="323" spans="1:5" ht="15">
      <c r="A323" s="1">
        <v>72</v>
      </c>
      <c r="B323" s="2" t="s">
        <v>399</v>
      </c>
      <c r="C323" s="1">
        <v>1985</v>
      </c>
      <c r="D323" s="8" t="str">
        <f t="shared" si="5"/>
        <v>Ž</v>
      </c>
      <c r="E323" s="2" t="s">
        <v>400</v>
      </c>
    </row>
    <row r="324" spans="2:5" ht="15">
      <c r="B324" s="2" t="s">
        <v>401</v>
      </c>
      <c r="C324" s="1">
        <v>1982</v>
      </c>
      <c r="D324" s="8" t="str">
        <f t="shared" si="5"/>
        <v>Ž</v>
      </c>
      <c r="E324" s="2" t="s">
        <v>11</v>
      </c>
    </row>
    <row r="325" spans="2:5" ht="15">
      <c r="B325" s="2" t="s">
        <v>402</v>
      </c>
      <c r="C325" s="1">
        <v>1979</v>
      </c>
      <c r="D325" s="8" t="str">
        <f t="shared" si="5"/>
        <v>ŽV35</v>
      </c>
      <c r="E325" s="2" t="s">
        <v>16</v>
      </c>
    </row>
    <row r="326" spans="2:5" ht="15">
      <c r="B326" s="6" t="s">
        <v>403</v>
      </c>
      <c r="C326" s="7">
        <v>1981</v>
      </c>
      <c r="D326" s="8" t="str">
        <f t="shared" si="5"/>
        <v>ŽV35</v>
      </c>
      <c r="E326" s="6" t="s">
        <v>157</v>
      </c>
    </row>
    <row r="327" spans="2:5" ht="15">
      <c r="B327" s="2" t="s">
        <v>404</v>
      </c>
      <c r="C327" s="1">
        <v>1970</v>
      </c>
      <c r="D327" s="8" t="str">
        <f t="shared" si="5"/>
        <v>ŽV45</v>
      </c>
      <c r="E327" s="2" t="s">
        <v>216</v>
      </c>
    </row>
    <row r="328" spans="2:5" ht="15">
      <c r="B328" s="2" t="s">
        <v>405</v>
      </c>
      <c r="C328" s="1">
        <v>1995</v>
      </c>
      <c r="D328" s="8" t="str">
        <f t="shared" si="5"/>
        <v>JKY</v>
      </c>
      <c r="E328" s="2" t="s">
        <v>16</v>
      </c>
    </row>
    <row r="329" spans="2:5" ht="15">
      <c r="B329" s="2" t="s">
        <v>406</v>
      </c>
      <c r="C329" s="1">
        <v>1992</v>
      </c>
      <c r="D329" s="8" t="str">
        <f aca="true" t="shared" si="6" ref="D329:D360">IF((RIGHT($A$1,4)-C329)&gt;$H$32,IF((RIGHT($A$1,4)-C329)&gt;$H$33,IF((RIGHT($A$1,4)-C329)&gt;$H$34,IF((RIGHT($A$1,4)-C329)&gt;$H$35,IF((RIGHT($A$1,4)-C329)&gt;$H$36,$F$38,$F$36),$F$35),$F$34),$F$33),$F$32)</f>
        <v>Ž</v>
      </c>
      <c r="E329" s="2" t="s">
        <v>407</v>
      </c>
    </row>
    <row r="330" spans="2:5" ht="15">
      <c r="B330" s="2" t="s">
        <v>408</v>
      </c>
      <c r="C330" s="1">
        <v>1981</v>
      </c>
      <c r="D330" s="8" t="str">
        <f t="shared" si="6"/>
        <v>ŽV35</v>
      </c>
      <c r="E330" s="2" t="s">
        <v>303</v>
      </c>
    </row>
    <row r="331" spans="2:5" ht="15">
      <c r="B331" s="2" t="s">
        <v>409</v>
      </c>
      <c r="C331" s="1">
        <v>1996</v>
      </c>
      <c r="D331" s="8" t="str">
        <f t="shared" si="6"/>
        <v>JKY</v>
      </c>
      <c r="E331" s="2" t="s">
        <v>18</v>
      </c>
    </row>
    <row r="332" spans="2:5" ht="15">
      <c r="B332" s="2" t="s">
        <v>410</v>
      </c>
      <c r="C332" s="1">
        <v>1987</v>
      </c>
      <c r="D332" s="8" t="str">
        <f t="shared" si="6"/>
        <v>Ž</v>
      </c>
      <c r="E332" s="2" t="s">
        <v>233</v>
      </c>
    </row>
    <row r="333" spans="2:5" ht="15">
      <c r="B333" s="2" t="s">
        <v>411</v>
      </c>
      <c r="C333" s="1">
        <v>1957</v>
      </c>
      <c r="D333" s="8" t="str">
        <f t="shared" si="6"/>
        <v>ŽV45</v>
      </c>
      <c r="E333" s="2" t="s">
        <v>33</v>
      </c>
    </row>
    <row r="334" spans="2:5" ht="15">
      <c r="B334" s="2" t="s">
        <v>412</v>
      </c>
      <c r="C334" s="1">
        <v>1988</v>
      </c>
      <c r="D334" s="8" t="str">
        <f t="shared" si="6"/>
        <v>Ž</v>
      </c>
      <c r="E334" s="2" t="s">
        <v>16</v>
      </c>
    </row>
    <row r="335" spans="2:5" ht="15">
      <c r="B335" s="2" t="s">
        <v>413</v>
      </c>
      <c r="C335" s="1">
        <v>1988</v>
      </c>
      <c r="D335" s="8" t="str">
        <f t="shared" si="6"/>
        <v>Ž</v>
      </c>
      <c r="E335" s="2" t="s">
        <v>194</v>
      </c>
    </row>
    <row r="336" spans="2:5" ht="15">
      <c r="B336" s="2" t="s">
        <v>414</v>
      </c>
      <c r="C336" s="1">
        <v>1971</v>
      </c>
      <c r="D336" s="8" t="str">
        <f t="shared" si="6"/>
        <v>ŽV45</v>
      </c>
      <c r="E336" s="2" t="s">
        <v>242</v>
      </c>
    </row>
    <row r="337" spans="2:5" ht="15">
      <c r="B337" s="2" t="s">
        <v>415</v>
      </c>
      <c r="C337" s="1">
        <v>1979</v>
      </c>
      <c r="D337" s="8" t="str">
        <f t="shared" si="6"/>
        <v>ŽV35</v>
      </c>
      <c r="E337" s="2" t="s">
        <v>416</v>
      </c>
    </row>
    <row r="338" spans="2:5" ht="15">
      <c r="B338" s="2" t="s">
        <v>417</v>
      </c>
      <c r="C338" s="1">
        <v>1975</v>
      </c>
      <c r="D338" s="8" t="str">
        <f t="shared" si="6"/>
        <v>ŽV35</v>
      </c>
      <c r="E338" s="2" t="s">
        <v>46</v>
      </c>
    </row>
    <row r="339" spans="2:5" ht="15">
      <c r="B339" s="2" t="s">
        <v>418</v>
      </c>
      <c r="C339" s="1">
        <v>1967</v>
      </c>
      <c r="D339" s="8" t="str">
        <f t="shared" si="6"/>
        <v>ŽV45</v>
      </c>
      <c r="E339" s="2" t="s">
        <v>163</v>
      </c>
    </row>
    <row r="340" spans="2:5" ht="15">
      <c r="B340" s="2" t="s">
        <v>419</v>
      </c>
      <c r="C340" s="1">
        <v>1982</v>
      </c>
      <c r="D340" s="8" t="str">
        <f t="shared" si="6"/>
        <v>Ž</v>
      </c>
      <c r="E340" s="2" t="s">
        <v>11</v>
      </c>
    </row>
    <row r="341" spans="2:5" ht="15">
      <c r="B341" s="2" t="s">
        <v>420</v>
      </c>
      <c r="C341" s="1">
        <v>1978</v>
      </c>
      <c r="D341" s="8" t="str">
        <f t="shared" si="6"/>
        <v>ŽV35</v>
      </c>
      <c r="E341" s="2" t="s">
        <v>33</v>
      </c>
    </row>
    <row r="342" spans="2:5" ht="15">
      <c r="B342" s="2" t="s">
        <v>421</v>
      </c>
      <c r="C342" s="1">
        <v>1987</v>
      </c>
      <c r="D342" s="8" t="str">
        <f t="shared" si="6"/>
        <v>Ž</v>
      </c>
      <c r="E342" s="2" t="s">
        <v>422</v>
      </c>
    </row>
    <row r="343" spans="1:5" ht="15">
      <c r="A343" s="1">
        <v>50</v>
      </c>
      <c r="B343" s="2" t="s">
        <v>423</v>
      </c>
      <c r="C343" s="1">
        <v>1966</v>
      </c>
      <c r="D343" s="8" t="str">
        <f t="shared" si="6"/>
        <v>ŽV45</v>
      </c>
      <c r="E343" s="2" t="s">
        <v>504</v>
      </c>
    </row>
    <row r="344" spans="2:5" ht="15">
      <c r="B344" s="2" t="s">
        <v>424</v>
      </c>
      <c r="C344" s="1">
        <v>1974</v>
      </c>
      <c r="D344" s="8" t="str">
        <f t="shared" si="6"/>
        <v>ŽV35</v>
      </c>
      <c r="E344" s="2" t="s">
        <v>11</v>
      </c>
    </row>
    <row r="345" spans="2:5" ht="15">
      <c r="B345" s="2" t="s">
        <v>425</v>
      </c>
      <c r="C345" s="1">
        <v>1990</v>
      </c>
      <c r="D345" s="8" t="str">
        <f t="shared" si="6"/>
        <v>Ž</v>
      </c>
      <c r="E345" s="2" t="s">
        <v>92</v>
      </c>
    </row>
    <row r="346" spans="2:5" ht="15">
      <c r="B346" s="2" t="s">
        <v>426</v>
      </c>
      <c r="C346" s="1">
        <v>1971</v>
      </c>
      <c r="D346" s="8" t="str">
        <f t="shared" si="6"/>
        <v>ŽV45</v>
      </c>
      <c r="E346" s="2" t="s">
        <v>11</v>
      </c>
    </row>
    <row r="347" spans="2:5" ht="15">
      <c r="B347" s="2" t="s">
        <v>427</v>
      </c>
      <c r="C347" s="1">
        <v>1973</v>
      </c>
      <c r="D347" s="8" t="str">
        <f t="shared" si="6"/>
        <v>ŽV35</v>
      </c>
      <c r="E347" s="2" t="s">
        <v>359</v>
      </c>
    </row>
    <row r="348" spans="2:5" ht="15">
      <c r="B348" s="2" t="s">
        <v>428</v>
      </c>
      <c r="C348" s="1">
        <v>1984</v>
      </c>
      <c r="D348" s="8" t="str">
        <f t="shared" si="6"/>
        <v>Ž</v>
      </c>
      <c r="E348" s="2" t="s">
        <v>11</v>
      </c>
    </row>
    <row r="349" spans="2:5" ht="15">
      <c r="B349" s="6" t="s">
        <v>429</v>
      </c>
      <c r="C349" s="7">
        <v>1984</v>
      </c>
      <c r="D349" s="8" t="str">
        <f t="shared" si="6"/>
        <v>Ž</v>
      </c>
      <c r="E349" s="6" t="s">
        <v>294</v>
      </c>
    </row>
    <row r="350" spans="2:5" ht="15">
      <c r="B350" s="2" t="s">
        <v>430</v>
      </c>
      <c r="C350" s="1">
        <v>1981</v>
      </c>
      <c r="D350" s="8" t="str">
        <f t="shared" si="6"/>
        <v>ŽV35</v>
      </c>
      <c r="E350" s="2" t="s">
        <v>11</v>
      </c>
    </row>
    <row r="351" spans="2:5" ht="15">
      <c r="B351" s="2" t="s">
        <v>431</v>
      </c>
      <c r="C351" s="1">
        <v>1964</v>
      </c>
      <c r="D351" s="8" t="str">
        <f t="shared" si="6"/>
        <v>ŽV45</v>
      </c>
      <c r="E351" s="2" t="s">
        <v>99</v>
      </c>
    </row>
    <row r="352" spans="2:5" ht="15">
      <c r="B352" s="2" t="s">
        <v>432</v>
      </c>
      <c r="C352" s="1">
        <v>1994</v>
      </c>
      <c r="D352" s="8" t="str">
        <f t="shared" si="6"/>
        <v>Ž</v>
      </c>
      <c r="E352" s="2" t="s">
        <v>407</v>
      </c>
    </row>
    <row r="353" spans="2:5" ht="15">
      <c r="B353" s="2" t="s">
        <v>433</v>
      </c>
      <c r="C353" s="1">
        <v>1993</v>
      </c>
      <c r="D353" s="8" t="str">
        <f t="shared" si="6"/>
        <v>Ž</v>
      </c>
      <c r="E353" s="2" t="s">
        <v>359</v>
      </c>
    </row>
    <row r="354" spans="2:5" ht="15">
      <c r="B354" s="13" t="s">
        <v>434</v>
      </c>
      <c r="C354" s="8">
        <v>1995</v>
      </c>
      <c r="D354" s="8" t="str">
        <f t="shared" si="6"/>
        <v>JKY</v>
      </c>
      <c r="E354" s="13" t="s">
        <v>435</v>
      </c>
    </row>
    <row r="355" spans="2:5" ht="15">
      <c r="B355" s="13" t="s">
        <v>436</v>
      </c>
      <c r="C355" s="8">
        <v>1986</v>
      </c>
      <c r="D355" s="8" t="str">
        <f t="shared" si="6"/>
        <v>Ž</v>
      </c>
      <c r="E355" s="13" t="s">
        <v>437</v>
      </c>
    </row>
    <row r="356" spans="2:5" ht="15">
      <c r="B356" s="2" t="s">
        <v>438</v>
      </c>
      <c r="C356" s="1">
        <v>1982</v>
      </c>
      <c r="D356" s="8" t="str">
        <f t="shared" si="6"/>
        <v>Ž</v>
      </c>
      <c r="E356" s="2" t="s">
        <v>31</v>
      </c>
    </row>
    <row r="357" spans="2:5" ht="15">
      <c r="B357" s="2" t="s">
        <v>439</v>
      </c>
      <c r="C357" s="1">
        <v>1994</v>
      </c>
      <c r="D357" s="8" t="str">
        <f t="shared" si="6"/>
        <v>Ž</v>
      </c>
      <c r="E357" s="2" t="s">
        <v>440</v>
      </c>
    </row>
    <row r="358" spans="2:5" ht="15">
      <c r="B358" s="2" t="s">
        <v>441</v>
      </c>
      <c r="C358" s="1">
        <v>1990</v>
      </c>
      <c r="D358" s="8" t="str">
        <f t="shared" si="6"/>
        <v>Ž</v>
      </c>
      <c r="E358" s="2" t="s">
        <v>16</v>
      </c>
    </row>
    <row r="359" spans="2:5" ht="15">
      <c r="B359" s="2" t="s">
        <v>442</v>
      </c>
      <c r="C359" s="1">
        <v>1971</v>
      </c>
      <c r="D359" s="8" t="str">
        <f t="shared" si="6"/>
        <v>ŽV45</v>
      </c>
      <c r="E359" s="2" t="s">
        <v>443</v>
      </c>
    </row>
    <row r="360" spans="2:5" ht="15">
      <c r="B360" s="2" t="s">
        <v>444</v>
      </c>
      <c r="C360" s="1">
        <v>1991</v>
      </c>
      <c r="D360" s="8" t="str">
        <f t="shared" si="6"/>
        <v>Ž</v>
      </c>
      <c r="E360" s="2" t="s">
        <v>11</v>
      </c>
    </row>
    <row r="361" spans="2:5" ht="15">
      <c r="B361" s="2" t="s">
        <v>445</v>
      </c>
      <c r="C361" s="1">
        <v>1987</v>
      </c>
      <c r="D361" s="8" t="str">
        <f aca="true" t="shared" si="7" ref="D361:D396">IF((RIGHT($A$1,4)-C361)&gt;$H$32,IF((RIGHT($A$1,4)-C361)&gt;$H$33,IF((RIGHT($A$1,4)-C361)&gt;$H$34,IF((RIGHT($A$1,4)-C361)&gt;$H$35,IF((RIGHT($A$1,4)-C361)&gt;$H$36,$F$38,$F$36),$F$35),$F$34),$F$33),$F$32)</f>
        <v>Ž</v>
      </c>
      <c r="E361" s="2" t="s">
        <v>11</v>
      </c>
    </row>
    <row r="362" spans="2:5" ht="15">
      <c r="B362" s="2" t="s">
        <v>446</v>
      </c>
      <c r="C362" s="1">
        <v>1975</v>
      </c>
      <c r="D362" s="8" t="str">
        <f t="shared" si="7"/>
        <v>ŽV35</v>
      </c>
      <c r="E362" s="2" t="s">
        <v>447</v>
      </c>
    </row>
    <row r="363" spans="2:5" ht="15">
      <c r="B363" s="2" t="s">
        <v>448</v>
      </c>
      <c r="C363" s="1">
        <v>1985</v>
      </c>
      <c r="D363" s="8" t="str">
        <f t="shared" si="7"/>
        <v>Ž</v>
      </c>
      <c r="E363" s="2" t="s">
        <v>11</v>
      </c>
    </row>
    <row r="364" spans="2:5" ht="15">
      <c r="B364" s="2" t="s">
        <v>449</v>
      </c>
      <c r="C364" s="1">
        <v>1975</v>
      </c>
      <c r="D364" s="8" t="str">
        <f t="shared" si="7"/>
        <v>ŽV35</v>
      </c>
      <c r="E364" s="2" t="s">
        <v>49</v>
      </c>
    </row>
    <row r="365" spans="2:5" ht="15">
      <c r="B365" s="2" t="s">
        <v>450</v>
      </c>
      <c r="C365" s="1">
        <v>1977</v>
      </c>
      <c r="D365" s="8" t="str">
        <f t="shared" si="7"/>
        <v>ŽV35</v>
      </c>
      <c r="E365" s="2" t="s">
        <v>451</v>
      </c>
    </row>
    <row r="366" spans="2:5" ht="15">
      <c r="B366" s="2" t="s">
        <v>452</v>
      </c>
      <c r="C366" s="1">
        <v>1973</v>
      </c>
      <c r="D366" s="8" t="str">
        <f t="shared" si="7"/>
        <v>ŽV35</v>
      </c>
      <c r="E366" s="2" t="s">
        <v>16</v>
      </c>
    </row>
    <row r="367" spans="2:5" ht="15">
      <c r="B367" s="2" t="s">
        <v>453</v>
      </c>
      <c r="C367" s="1">
        <v>1962</v>
      </c>
      <c r="D367" s="8" t="str">
        <f t="shared" si="7"/>
        <v>ŽV45</v>
      </c>
      <c r="E367" s="2" t="s">
        <v>63</v>
      </c>
    </row>
    <row r="368" spans="1:5" ht="15">
      <c r="A368" s="1">
        <v>26</v>
      </c>
      <c r="B368" s="2" t="s">
        <v>483</v>
      </c>
      <c r="C368" s="1">
        <v>1967</v>
      </c>
      <c r="D368" s="2" t="str">
        <f t="shared" si="7"/>
        <v>ŽV45</v>
      </c>
      <c r="E368" s="2" t="s">
        <v>484</v>
      </c>
    </row>
    <row r="369" spans="1:5" ht="15">
      <c r="A369" s="1">
        <v>3</v>
      </c>
      <c r="B369" s="2" t="s">
        <v>486</v>
      </c>
      <c r="C369" s="1">
        <v>1975</v>
      </c>
      <c r="D369" s="2" t="str">
        <f t="shared" si="7"/>
        <v>ŽV35</v>
      </c>
      <c r="E369" s="2" t="s">
        <v>485</v>
      </c>
    </row>
    <row r="370" spans="1:5" ht="15">
      <c r="A370" s="1">
        <v>27</v>
      </c>
      <c r="B370" s="2" t="s">
        <v>487</v>
      </c>
      <c r="C370" s="1">
        <v>1966</v>
      </c>
      <c r="D370" s="2" t="str">
        <f t="shared" si="7"/>
        <v>ŽV45</v>
      </c>
      <c r="E370" s="2" t="s">
        <v>484</v>
      </c>
    </row>
    <row r="371" spans="1:5" ht="15">
      <c r="A371" s="1">
        <v>22</v>
      </c>
      <c r="B371" s="2" t="s">
        <v>488</v>
      </c>
      <c r="C371" s="1">
        <v>1976</v>
      </c>
      <c r="D371" s="2" t="str">
        <f t="shared" si="7"/>
        <v>ŽV35</v>
      </c>
      <c r="E371" s="2" t="s">
        <v>489</v>
      </c>
    </row>
    <row r="372" spans="1:5" ht="15">
      <c r="A372" s="1">
        <v>38</v>
      </c>
      <c r="B372" s="2" t="s">
        <v>498</v>
      </c>
      <c r="C372" s="1">
        <v>1957</v>
      </c>
      <c r="D372" s="2" t="str">
        <f t="shared" si="7"/>
        <v>ŽV45</v>
      </c>
      <c r="E372" s="2" t="s">
        <v>499</v>
      </c>
    </row>
    <row r="373" spans="1:5" ht="15">
      <c r="A373" s="1">
        <v>36</v>
      </c>
      <c r="B373" s="2" t="s">
        <v>500</v>
      </c>
      <c r="C373" s="1">
        <v>1967</v>
      </c>
      <c r="D373" s="2" t="str">
        <f t="shared" si="7"/>
        <v>ŽV45</v>
      </c>
      <c r="E373" s="2" t="s">
        <v>489</v>
      </c>
    </row>
    <row r="374" spans="1:5" ht="15">
      <c r="A374" s="1">
        <v>39</v>
      </c>
      <c r="B374" s="2" t="s">
        <v>501</v>
      </c>
      <c r="C374" s="1">
        <v>1963</v>
      </c>
      <c r="D374" s="2" t="str">
        <f t="shared" si="7"/>
        <v>ŽV45</v>
      </c>
      <c r="E374" s="2" t="s">
        <v>489</v>
      </c>
    </row>
    <row r="375" spans="1:5" ht="15">
      <c r="A375" s="1">
        <v>35</v>
      </c>
      <c r="B375" s="2" t="s">
        <v>502</v>
      </c>
      <c r="C375" s="1">
        <v>1976</v>
      </c>
      <c r="D375" s="2" t="str">
        <f t="shared" si="7"/>
        <v>ŽV35</v>
      </c>
      <c r="E375" s="2" t="s">
        <v>489</v>
      </c>
    </row>
    <row r="376" spans="1:5" ht="15">
      <c r="A376" s="1">
        <v>34</v>
      </c>
      <c r="B376" s="2" t="s">
        <v>503</v>
      </c>
      <c r="C376" s="1">
        <v>1978</v>
      </c>
      <c r="D376" s="2" t="str">
        <f t="shared" si="7"/>
        <v>ŽV35</v>
      </c>
      <c r="E376" s="2" t="s">
        <v>504</v>
      </c>
    </row>
    <row r="377" spans="1:5" ht="15">
      <c r="A377" s="1">
        <v>49</v>
      </c>
      <c r="B377" s="2" t="s">
        <v>514</v>
      </c>
      <c r="C377" s="1">
        <v>1983</v>
      </c>
      <c r="D377" s="2" t="str">
        <f t="shared" si="7"/>
        <v>Ž</v>
      </c>
      <c r="E377" s="2" t="s">
        <v>504</v>
      </c>
    </row>
    <row r="378" spans="1:5" ht="15">
      <c r="A378" s="1">
        <v>53</v>
      </c>
      <c r="B378" s="2" t="s">
        <v>516</v>
      </c>
      <c r="C378" s="1">
        <v>1954</v>
      </c>
      <c r="D378" s="2" t="str">
        <f t="shared" si="7"/>
        <v>ŽV45</v>
      </c>
      <c r="E378" s="2" t="s">
        <v>517</v>
      </c>
    </row>
    <row r="379" spans="1:5" ht="15">
      <c r="A379" s="1">
        <v>51</v>
      </c>
      <c r="B379" s="2" t="s">
        <v>519</v>
      </c>
      <c r="C379" s="1">
        <v>1982</v>
      </c>
      <c r="D379" s="2" t="str">
        <f t="shared" si="7"/>
        <v>Ž</v>
      </c>
      <c r="E379" s="2" t="s">
        <v>80</v>
      </c>
    </row>
    <row r="380" spans="1:5" ht="15">
      <c r="A380" s="1">
        <v>55</v>
      </c>
      <c r="B380" s="2" t="s">
        <v>521</v>
      </c>
      <c r="C380" s="1">
        <v>1994</v>
      </c>
      <c r="D380" s="2" t="str">
        <f t="shared" si="7"/>
        <v>Ž</v>
      </c>
      <c r="E380" s="2" t="s">
        <v>522</v>
      </c>
    </row>
    <row r="381" spans="1:5" ht="15">
      <c r="A381" s="1">
        <v>52</v>
      </c>
      <c r="B381" s="2" t="s">
        <v>523</v>
      </c>
      <c r="C381" s="1">
        <v>1965</v>
      </c>
      <c r="D381" s="2" t="str">
        <f t="shared" si="7"/>
        <v>ŽV45</v>
      </c>
      <c r="E381" s="2" t="s">
        <v>522</v>
      </c>
    </row>
    <row r="382" spans="1:5" ht="15">
      <c r="A382" s="1">
        <v>62</v>
      </c>
      <c r="B382" s="2" t="s">
        <v>534</v>
      </c>
      <c r="C382" s="1">
        <v>1979</v>
      </c>
      <c r="D382" s="2" t="str">
        <f t="shared" si="7"/>
        <v>ŽV35</v>
      </c>
      <c r="E382" s="2" t="s">
        <v>535</v>
      </c>
    </row>
    <row r="383" spans="1:5" ht="15">
      <c r="A383" s="1">
        <v>17</v>
      </c>
      <c r="B383" s="2" t="s">
        <v>537</v>
      </c>
      <c r="C383" s="1">
        <v>1980</v>
      </c>
      <c r="D383" s="2" t="str">
        <f t="shared" si="7"/>
        <v>ŽV35</v>
      </c>
      <c r="E383" s="2" t="s">
        <v>11</v>
      </c>
    </row>
    <row r="384" spans="1:5" ht="15">
      <c r="A384" s="1">
        <v>7</v>
      </c>
      <c r="B384" s="2" t="s">
        <v>538</v>
      </c>
      <c r="C384" s="1">
        <v>2000</v>
      </c>
      <c r="D384" s="2" t="str">
        <f t="shared" si="7"/>
        <v>JKY</v>
      </c>
      <c r="E384" s="2" t="s">
        <v>18</v>
      </c>
    </row>
    <row r="385" spans="1:5" ht="15">
      <c r="A385" s="1">
        <v>69</v>
      </c>
      <c r="B385" s="2" t="s">
        <v>549</v>
      </c>
      <c r="C385" s="1">
        <v>1993</v>
      </c>
      <c r="D385" s="2" t="str">
        <f t="shared" si="7"/>
        <v>Ž</v>
      </c>
      <c r="E385" s="2" t="s">
        <v>550</v>
      </c>
    </row>
    <row r="386" spans="1:5" ht="15">
      <c r="A386" s="1">
        <v>23</v>
      </c>
      <c r="B386" s="2" t="s">
        <v>552</v>
      </c>
      <c r="C386" s="1">
        <v>1988</v>
      </c>
      <c r="D386" s="2" t="str">
        <f t="shared" si="7"/>
        <v>Ž</v>
      </c>
      <c r="E386" s="2" t="s">
        <v>553</v>
      </c>
    </row>
    <row r="387" spans="1:5" ht="15">
      <c r="A387" s="1">
        <v>71</v>
      </c>
      <c r="B387" s="2" t="s">
        <v>556</v>
      </c>
      <c r="C387" s="1">
        <v>1982</v>
      </c>
      <c r="D387" s="2" t="str">
        <f t="shared" si="7"/>
        <v>Ž</v>
      </c>
      <c r="E387" s="2" t="s">
        <v>11</v>
      </c>
    </row>
    <row r="388" ht="15">
      <c r="D388" s="2">
        <f t="shared" si="7"/>
        <v>0</v>
      </c>
    </row>
    <row r="389" ht="15">
      <c r="D389" s="2">
        <f t="shared" si="7"/>
        <v>0</v>
      </c>
    </row>
    <row r="390" ht="15">
      <c r="D390" s="2">
        <f t="shared" si="7"/>
        <v>0</v>
      </c>
    </row>
    <row r="391" ht="15">
      <c r="D391" s="2">
        <f t="shared" si="7"/>
        <v>0</v>
      </c>
    </row>
    <row r="392" ht="15">
      <c r="D392" s="2">
        <f t="shared" si="7"/>
        <v>0</v>
      </c>
    </row>
    <row r="393" ht="15">
      <c r="D393" s="2">
        <f t="shared" si="7"/>
        <v>0</v>
      </c>
    </row>
    <row r="394" ht="15">
      <c r="D394" s="2">
        <f t="shared" si="7"/>
        <v>0</v>
      </c>
    </row>
    <row r="395" ht="15">
      <c r="D395" s="2">
        <f t="shared" si="7"/>
        <v>0</v>
      </c>
    </row>
    <row r="396" ht="15">
      <c r="D396" s="2">
        <f t="shared" si="7"/>
        <v>0</v>
      </c>
    </row>
  </sheetData>
  <sheetProtection selectLockedCells="1" selectUnlockedCells="1"/>
  <mergeCells count="2">
    <mergeCell ref="A1:E1"/>
    <mergeCell ref="G19:H19"/>
  </mergeCells>
  <printOptions/>
  <pageMargins left="0.5118055555555555" right="0.5902777777777778" top="0.19652777777777777" bottom="0.196527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J94"/>
  <sheetViews>
    <sheetView zoomScalePageLayoutView="0" workbookViewId="0" topLeftCell="C1">
      <pane ySplit="1" topLeftCell="A26" activePane="bottomLeft" state="frozen"/>
      <selection pane="topLeft" activeCell="A1" sqref="A1"/>
      <selection pane="bottomLeft" activeCell="M26" sqref="M26"/>
    </sheetView>
  </sheetViews>
  <sheetFormatPr defaultColWidth="15.375" defaultRowHeight="12.75"/>
  <cols>
    <col min="1" max="1" width="11.375" style="17" customWidth="1"/>
    <col min="2" max="2" width="12.125" style="17" customWidth="1"/>
    <col min="3" max="3" width="20.125" style="18" customWidth="1"/>
    <col min="4" max="4" width="10.875" style="18" customWidth="1"/>
    <col min="5" max="5" width="29.375" style="19" customWidth="1"/>
    <col min="6" max="6" width="12.50390625" style="17" customWidth="1"/>
    <col min="7" max="7" width="12.00390625" style="18" customWidth="1"/>
    <col min="8" max="8" width="11.875" style="20" customWidth="1"/>
    <col min="9" max="10" width="3.50390625" style="21" customWidth="1"/>
    <col min="11" max="11" width="10.625" style="18" customWidth="1"/>
    <col min="12" max="16384" width="15.375" style="18" customWidth="1"/>
  </cols>
  <sheetData>
    <row r="1" spans="1:10" s="27" customFormat="1" ht="30.75">
      <c r="A1" s="22" t="s">
        <v>454</v>
      </c>
      <c r="B1" s="23" t="s">
        <v>455</v>
      </c>
      <c r="C1" s="22" t="s">
        <v>1</v>
      </c>
      <c r="D1" s="22" t="s">
        <v>456</v>
      </c>
      <c r="E1" s="22" t="s">
        <v>457</v>
      </c>
      <c r="F1" s="22" t="s">
        <v>3</v>
      </c>
      <c r="G1" s="24" t="s">
        <v>458</v>
      </c>
      <c r="H1" s="25" t="s">
        <v>459</v>
      </c>
      <c r="I1" s="26" t="s">
        <v>460</v>
      </c>
      <c r="J1" s="26" t="s">
        <v>461</v>
      </c>
    </row>
    <row r="2" spans="1:10" ht="15">
      <c r="A2" s="12" t="str">
        <f>CONCATENATE(VLOOKUP(G2,Startovka!A:E,4,FALSE),"  ",COUNTIF(F$2:F2,F2))</f>
        <v>M  1</v>
      </c>
      <c r="B2" s="12">
        <v>1</v>
      </c>
      <c r="C2" s="11" t="str">
        <f>VLOOKUP(G2,Startovka!A:E,2,FALSE)</f>
        <v>Široký Stanislav</v>
      </c>
      <c r="D2" s="12">
        <f>VLOOKUP(G2,Startovka!A:E,3,FALSE)</f>
        <v>1977</v>
      </c>
      <c r="E2" s="16" t="str">
        <f>VLOOKUP(G2,Startovka!A:E,5,FALSE)</f>
        <v>AK Blansko Dvorská</v>
      </c>
      <c r="F2" s="12" t="str">
        <f>VLOOKUP(G2,Startovka!A:E,4,FALSE)</f>
        <v>M</v>
      </c>
      <c r="G2" s="12">
        <v>20</v>
      </c>
      <c r="H2" s="28" t="str">
        <f>I2&amp;":"&amp;J2</f>
        <v>35:10</v>
      </c>
      <c r="I2" s="21" t="s">
        <v>570</v>
      </c>
      <c r="J2" s="21" t="s">
        <v>571</v>
      </c>
    </row>
    <row r="3" spans="1:10" ht="15">
      <c r="A3" s="12" t="str">
        <f>CONCATENATE(VLOOKUP(G3,Startovka!A:E,4,FALSE),"  ",COUNTIF(F$2:F3,F3))</f>
        <v>JŘI  1</v>
      </c>
      <c r="B3" s="12">
        <v>2</v>
      </c>
      <c r="C3" s="11" t="str">
        <f>VLOOKUP(G3,Startovka!A:E,2,FALSE)</f>
        <v>Konečný Petr</v>
      </c>
      <c r="D3" s="12">
        <f>VLOOKUP(G3,Startovka!A:E,3,FALSE)</f>
        <v>1995</v>
      </c>
      <c r="E3" s="16" t="str">
        <f>VLOOKUP(G3,Startovka!A:E,5,FALSE)</f>
        <v>AC Okrouhlá</v>
      </c>
      <c r="F3" s="12" t="str">
        <f>VLOOKUP(G3,Startovka!A:E,4,FALSE)</f>
        <v>JŘI</v>
      </c>
      <c r="G3" s="12">
        <v>42</v>
      </c>
      <c r="H3" s="28" t="str">
        <f aca="true" t="shared" si="0" ref="H3:H66">I3&amp;":"&amp;J3</f>
        <v>35:26</v>
      </c>
      <c r="I3" s="21" t="s">
        <v>570</v>
      </c>
      <c r="J3" s="21" t="s">
        <v>572</v>
      </c>
    </row>
    <row r="4" spans="1:10" ht="15">
      <c r="A4" s="12" t="str">
        <f>CONCATENATE(VLOOKUP(G4,Startovka!A:E,4,FALSE),"  ",COUNTIF(F$2:F4,F4))</f>
        <v>M  2</v>
      </c>
      <c r="B4" s="12">
        <v>3</v>
      </c>
      <c r="C4" s="11" t="str">
        <f>VLOOKUP(G4,Startovka!A:E,2,FALSE)</f>
        <v>Adamec Milan</v>
      </c>
      <c r="D4" s="12">
        <f>VLOOKUP(G4,Startovka!A:E,3,FALSE)</f>
        <v>1977</v>
      </c>
      <c r="E4" s="16" t="str">
        <f>VLOOKUP(G4,Startovka!A:E,5,FALSE)</f>
        <v>Orel Vyškov</v>
      </c>
      <c r="F4" s="12" t="str">
        <f>VLOOKUP(G4,Startovka!A:E,4,FALSE)</f>
        <v>M</v>
      </c>
      <c r="G4" s="12">
        <v>37</v>
      </c>
      <c r="H4" s="28" t="str">
        <f t="shared" si="0"/>
        <v>35:52</v>
      </c>
      <c r="I4" s="21" t="s">
        <v>570</v>
      </c>
      <c r="J4" s="21" t="s">
        <v>573</v>
      </c>
    </row>
    <row r="5" spans="1:10" ht="15">
      <c r="A5" s="12" t="str">
        <f>CONCATENATE(VLOOKUP(G5,Startovka!A:E,4,FALSE),"  ",COUNTIF(F$2:F5,F5))</f>
        <v>M  3</v>
      </c>
      <c r="B5" s="12">
        <v>4</v>
      </c>
      <c r="C5" s="11" t="str">
        <f>VLOOKUP(G5,Startovka!A:E,2,FALSE)</f>
        <v>Bořil Petr</v>
      </c>
      <c r="D5" s="12">
        <f>VLOOKUP(G5,Startovka!A:E,3,FALSE)</f>
        <v>1986</v>
      </c>
      <c r="E5" s="16" t="str">
        <f>VLOOKUP(G5,Startovka!A:E,5,FALSE)</f>
        <v>Hlavnězdravě.cz</v>
      </c>
      <c r="F5" s="12" t="str">
        <f>VLOOKUP(G5,Startovka!A:E,4,FALSE)</f>
        <v>M</v>
      </c>
      <c r="G5" s="12">
        <v>73</v>
      </c>
      <c r="H5" s="28" t="str">
        <f t="shared" si="0"/>
        <v>36:16</v>
      </c>
      <c r="I5" s="21" t="s">
        <v>574</v>
      </c>
      <c r="J5" s="21" t="s">
        <v>575</v>
      </c>
    </row>
    <row r="6" spans="1:10" ht="15">
      <c r="A6" s="12" t="str">
        <f>CONCATENATE(VLOOKUP(G6,Startovka!A:E,4,FALSE),"  ",COUNTIF(F$2:F6,F6))</f>
        <v>M  4</v>
      </c>
      <c r="B6" s="12">
        <v>5</v>
      </c>
      <c r="C6" s="11" t="str">
        <f>VLOOKUP(G6,Startovka!A:E,2,FALSE)</f>
        <v>Večeřa Tomáš</v>
      </c>
      <c r="D6" s="12">
        <f>VLOOKUP(G6,Startovka!A:E,3,FALSE)</f>
        <v>1989</v>
      </c>
      <c r="E6" s="16" t="str">
        <f>VLOOKUP(G6,Startovka!A:E,5,FALSE)</f>
        <v>AK Blansko Dvorská</v>
      </c>
      <c r="F6" s="12" t="str">
        <f>VLOOKUP(G6,Startovka!A:E,4,FALSE)</f>
        <v>M</v>
      </c>
      <c r="G6" s="12">
        <v>29</v>
      </c>
      <c r="H6" s="28" t="str">
        <f t="shared" si="0"/>
        <v>36:49</v>
      </c>
      <c r="I6" s="21" t="s">
        <v>574</v>
      </c>
      <c r="J6" s="21" t="s">
        <v>576</v>
      </c>
    </row>
    <row r="7" spans="1:10" ht="15">
      <c r="A7" s="12" t="str">
        <f>CONCATENATE(VLOOKUP(G7,Startovka!A:E,4,FALSE),"  ",COUNTIF(F$2:F7,F7))</f>
        <v>M  5</v>
      </c>
      <c r="B7" s="12">
        <v>6</v>
      </c>
      <c r="C7" s="11" t="str">
        <f>VLOOKUP(G7,Startovka!A:E,2,FALSE)</f>
        <v>Koudelka Lukáš</v>
      </c>
      <c r="D7" s="12">
        <f>VLOOKUP(G7,Startovka!A:E,3,FALSE)</f>
        <v>1983</v>
      </c>
      <c r="E7" s="16" t="str">
        <f>VLOOKUP(G7,Startovka!A:E,5,FALSE)</f>
        <v>AC Okrouhlá/AK Drnovice</v>
      </c>
      <c r="F7" s="12" t="str">
        <f>VLOOKUP(G7,Startovka!A:E,4,FALSE)</f>
        <v>M</v>
      </c>
      <c r="G7" s="12">
        <v>15</v>
      </c>
      <c r="H7" s="28" t="str">
        <f t="shared" si="0"/>
        <v>36:56</v>
      </c>
      <c r="I7" s="21" t="s">
        <v>574</v>
      </c>
      <c r="J7" s="21" t="s">
        <v>577</v>
      </c>
    </row>
    <row r="8" spans="1:10" ht="15">
      <c r="A8" s="12" t="str">
        <f>CONCATENATE(VLOOKUP(G8,Startovka!A:E,4,FALSE),"  ",COUNTIF(F$2:F8,F8))</f>
        <v>M  6</v>
      </c>
      <c r="B8" s="12">
        <v>7</v>
      </c>
      <c r="C8" s="11" t="str">
        <f>VLOOKUP(G8,Startovka!A:E,2,FALSE)</f>
        <v>Hochman Zdeněk</v>
      </c>
      <c r="D8" s="12">
        <f>VLOOKUP(G8,Startovka!A:E,3,FALSE)</f>
        <v>1985</v>
      </c>
      <c r="E8" s="16" t="str">
        <f>VLOOKUP(G8,Startovka!A:E,5,FALSE)</f>
        <v>Orel Blučina</v>
      </c>
      <c r="F8" s="12" t="str">
        <f>VLOOKUP(G8,Startovka!A:E,4,FALSE)</f>
        <v>M</v>
      </c>
      <c r="G8" s="12">
        <v>9</v>
      </c>
      <c r="H8" s="28" t="str">
        <f t="shared" si="0"/>
        <v>37:09</v>
      </c>
      <c r="I8" s="21" t="s">
        <v>578</v>
      </c>
      <c r="J8" s="21" t="s">
        <v>579</v>
      </c>
    </row>
    <row r="9" spans="1:10" ht="15">
      <c r="A9" s="12" t="str">
        <f>CONCATENATE(VLOOKUP(G9,Startovka!A:E,4,FALSE),"  ",COUNTIF(F$2:F9,F9))</f>
        <v>MV40  1</v>
      </c>
      <c r="B9" s="12">
        <v>8</v>
      </c>
      <c r="C9" s="11" t="str">
        <f>VLOOKUP(G9,Startovka!A:E,2,FALSE)</f>
        <v>Jančík Tomáš</v>
      </c>
      <c r="D9" s="12">
        <f>VLOOKUP(G9,Startovka!A:E,3,FALSE)</f>
        <v>1972</v>
      </c>
      <c r="E9" s="16" t="str">
        <f>VLOOKUP(G9,Startovka!A:E,5,FALSE)</f>
        <v>Elite Sport Boskovice</v>
      </c>
      <c r="F9" s="12" t="str">
        <f>VLOOKUP(G9,Startovka!A:E,4,FALSE)</f>
        <v>MV40</v>
      </c>
      <c r="G9" s="12">
        <v>11</v>
      </c>
      <c r="H9" s="28" t="str">
        <f t="shared" si="0"/>
        <v>37:17</v>
      </c>
      <c r="I9" s="21" t="s">
        <v>578</v>
      </c>
      <c r="J9" s="21" t="s">
        <v>580</v>
      </c>
    </row>
    <row r="10" spans="1:10" ht="15">
      <c r="A10" s="12" t="str">
        <f>CONCATENATE(VLOOKUP(G10,Startovka!A:E,4,FALSE),"  ",COUNTIF(F$2:F10,F10))</f>
        <v>MV50  1</v>
      </c>
      <c r="B10" s="12">
        <v>9</v>
      </c>
      <c r="C10" s="11" t="str">
        <f>VLOOKUP(G10,Startovka!A:E,2,FALSE)</f>
        <v>Žila Miloš</v>
      </c>
      <c r="D10" s="12">
        <f>VLOOKUP(G10,Startovka!A:E,3,FALSE)</f>
        <v>1962</v>
      </c>
      <c r="E10" s="16" t="str">
        <f>VLOOKUP(G10,Startovka!A:E,5,FALSE)</f>
        <v>Elite Sport Boskovice</v>
      </c>
      <c r="F10" s="12" t="str">
        <f>VLOOKUP(G10,Startovka!A:E,4,FALSE)</f>
        <v>MV50</v>
      </c>
      <c r="G10" s="12">
        <v>60</v>
      </c>
      <c r="H10" s="28" t="str">
        <f t="shared" si="0"/>
        <v>37:43</v>
      </c>
      <c r="I10" s="21" t="s">
        <v>578</v>
      </c>
      <c r="J10" s="21" t="s">
        <v>581</v>
      </c>
    </row>
    <row r="11" spans="1:10" ht="15">
      <c r="A11" s="12" t="str">
        <f>CONCATENATE(VLOOKUP(G11,Startovka!A:E,4,FALSE),"  ",COUNTIF(F$2:F11,F11))</f>
        <v>M  7</v>
      </c>
      <c r="B11" s="12">
        <v>10</v>
      </c>
      <c r="C11" s="11" t="str">
        <f>VLOOKUP(G11,Startovka!A:E,2,FALSE)</f>
        <v>Klopec Aleš</v>
      </c>
      <c r="D11" s="12">
        <f>VLOOKUP(G11,Startovka!A:E,3,FALSE)</f>
        <v>1978</v>
      </c>
      <c r="E11" s="16" t="str">
        <f>VLOOKUP(G11,Startovka!A:E,5,FALSE)</f>
        <v>Blansko</v>
      </c>
      <c r="F11" s="12" t="str">
        <f>VLOOKUP(G11,Startovka!A:E,4,FALSE)</f>
        <v>M</v>
      </c>
      <c r="G11" s="12">
        <v>46</v>
      </c>
      <c r="H11" s="28" t="str">
        <f t="shared" si="0"/>
        <v>38:25</v>
      </c>
      <c r="I11" s="21" t="s">
        <v>582</v>
      </c>
      <c r="J11" s="21" t="s">
        <v>583</v>
      </c>
    </row>
    <row r="12" spans="1:10" ht="15">
      <c r="A12" s="12" t="str">
        <f>CONCATENATE(VLOOKUP(G12,Startovka!A:E,4,FALSE),"  ",COUNTIF(F$2:F12,F12))</f>
        <v>M  8</v>
      </c>
      <c r="B12" s="12">
        <v>11</v>
      </c>
      <c r="C12" s="11" t="str">
        <f>VLOOKUP(G12,Startovka!A:E,2,FALSE)</f>
        <v>Čuma Josef</v>
      </c>
      <c r="D12" s="12">
        <f>VLOOKUP(G12,Startovka!A:E,3,FALSE)</f>
        <v>1980</v>
      </c>
      <c r="E12" s="16" t="str">
        <f>VLOOKUP(G12,Startovka!A:E,5,FALSE)</f>
        <v>Milonice</v>
      </c>
      <c r="F12" s="12" t="str">
        <f>VLOOKUP(G12,Startovka!A:E,4,FALSE)</f>
        <v>M</v>
      </c>
      <c r="G12" s="12">
        <v>76</v>
      </c>
      <c r="H12" s="28" t="str">
        <f t="shared" si="0"/>
        <v>39:02</v>
      </c>
      <c r="I12" s="21" t="s">
        <v>584</v>
      </c>
      <c r="J12" s="21" t="s">
        <v>585</v>
      </c>
    </row>
    <row r="13" spans="1:10" ht="15">
      <c r="A13" s="12" t="str">
        <f>CONCATENATE(VLOOKUP(G13,Startovka!A:E,4,FALSE),"  ",COUNTIF(F$2:F13,F13))</f>
        <v>MV40  2</v>
      </c>
      <c r="B13" s="12">
        <v>12</v>
      </c>
      <c r="C13" s="11" t="str">
        <f>VLOOKUP(G13,Startovka!A:E,2,FALSE)</f>
        <v>Weis Josef</v>
      </c>
      <c r="D13" s="12">
        <f>VLOOKUP(G13,Startovka!A:E,3,FALSE)</f>
        <v>1974</v>
      </c>
      <c r="E13" s="16" t="str">
        <f>VLOOKUP(G13,Startovka!A:E,5,FALSE)</f>
        <v>Elite Sport Boskovice</v>
      </c>
      <c r="F13" s="12" t="str">
        <f>VLOOKUP(G13,Startovka!A:E,4,FALSE)</f>
        <v>MV40</v>
      </c>
      <c r="G13" s="12">
        <v>32</v>
      </c>
      <c r="H13" s="28" t="str">
        <f t="shared" si="0"/>
        <v>39:33</v>
      </c>
      <c r="I13" s="21" t="s">
        <v>584</v>
      </c>
      <c r="J13" s="21" t="s">
        <v>586</v>
      </c>
    </row>
    <row r="14" spans="1:10" ht="15">
      <c r="A14" s="12" t="str">
        <f>CONCATENATE(VLOOKUP(G14,Startovka!A:E,4,FALSE),"  ",COUNTIF(F$2:F14,F14))</f>
        <v>JŘI  2</v>
      </c>
      <c r="B14" s="12">
        <v>13</v>
      </c>
      <c r="C14" s="11" t="str">
        <f>VLOOKUP(G14,Startovka!A:E,2,FALSE)</f>
        <v>Říha Jaroslav</v>
      </c>
      <c r="D14" s="12">
        <f>VLOOKUP(G14,Startovka!A:E,3,FALSE)</f>
        <v>1999</v>
      </c>
      <c r="E14" s="16" t="str">
        <f>VLOOKUP(G14,Startovka!A:E,5,FALSE)</f>
        <v>UNI Brno  </v>
      </c>
      <c r="F14" s="12" t="str">
        <f>VLOOKUP(G14,Startovka!A:E,4,FALSE)</f>
        <v>JŘI</v>
      </c>
      <c r="G14" s="12">
        <v>18</v>
      </c>
      <c r="H14" s="28" t="str">
        <f t="shared" si="0"/>
        <v>39:37</v>
      </c>
      <c r="I14" s="21" t="s">
        <v>584</v>
      </c>
      <c r="J14" s="21" t="s">
        <v>578</v>
      </c>
    </row>
    <row r="15" spans="1:10" ht="15">
      <c r="A15" s="12" t="str">
        <f>CONCATENATE(VLOOKUP(G15,Startovka!A:E,4,FALSE),"  ",COUNTIF(F$2:F15,F15))</f>
        <v>MV40  3</v>
      </c>
      <c r="B15" s="12">
        <v>14</v>
      </c>
      <c r="C15" s="11" t="str">
        <f>VLOOKUP(G15,Startovka!A:E,2,FALSE)</f>
        <v>Horák Petr</v>
      </c>
      <c r="D15" s="12">
        <f>VLOOKUP(G15,Startovka!A:E,3,FALSE)</f>
        <v>1976</v>
      </c>
      <c r="E15" s="16" t="str">
        <f>VLOOKUP(G15,Startovka!A:E,5,FALSE)</f>
        <v>Orel Silůvky</v>
      </c>
      <c r="F15" s="12" t="str">
        <f>VLOOKUP(G15,Startovka!A:E,4,FALSE)</f>
        <v>MV40</v>
      </c>
      <c r="G15" s="12">
        <v>30</v>
      </c>
      <c r="H15" s="28" t="str">
        <f t="shared" si="0"/>
        <v>39:43</v>
      </c>
      <c r="I15" s="21" t="s">
        <v>584</v>
      </c>
      <c r="J15" s="21" t="s">
        <v>581</v>
      </c>
    </row>
    <row r="16" spans="1:10" ht="15">
      <c r="A16" s="12" t="str">
        <f>CONCATENATE(VLOOKUP(G16,Startovka!A:E,4,FALSE),"  ",COUNTIF(F$2:F16,F16))</f>
        <v>MV50  2</v>
      </c>
      <c r="B16" s="12">
        <v>15</v>
      </c>
      <c r="C16" s="11" t="str">
        <f>VLOOKUP(G16,Startovka!A:E,2,FALSE)</f>
        <v>Bachratý Pavel</v>
      </c>
      <c r="D16" s="12">
        <f>VLOOKUP(G16,Startovka!A:E,3,FALSE)</f>
        <v>1965</v>
      </c>
      <c r="E16" s="16" t="str">
        <f>VLOOKUP(G16,Startovka!A:E,5,FALSE)</f>
        <v>Blansko</v>
      </c>
      <c r="F16" s="12" t="str">
        <f>VLOOKUP(G16,Startovka!A:E,4,FALSE)</f>
        <v>MV50</v>
      </c>
      <c r="G16" s="12">
        <v>74</v>
      </c>
      <c r="H16" s="28" t="str">
        <f t="shared" si="0"/>
        <v>39:52</v>
      </c>
      <c r="I16" s="21" t="s">
        <v>584</v>
      </c>
      <c r="J16" s="21" t="s">
        <v>573</v>
      </c>
    </row>
    <row r="17" spans="1:10" ht="15">
      <c r="A17" s="12" t="str">
        <f>CONCATENATE(VLOOKUP(G17,Startovka!A:E,4,FALSE),"  ",COUNTIF(F$2:F17,F17))</f>
        <v>MV40  4</v>
      </c>
      <c r="B17" s="12">
        <v>16</v>
      </c>
      <c r="C17" s="11" t="str">
        <f>VLOOKUP(G17,Startovka!A:E,2,FALSE)</f>
        <v>Zachař Jiří</v>
      </c>
      <c r="D17" s="12">
        <f>VLOOKUP(G17,Startovka!A:E,3,FALSE)</f>
        <v>1972</v>
      </c>
      <c r="E17" s="16" t="str">
        <f>VLOOKUP(G17,Startovka!A:E,5,FALSE)</f>
        <v>Orel Vysoké Mýto</v>
      </c>
      <c r="F17" s="12" t="str">
        <f>VLOOKUP(G17,Startovka!A:E,4,FALSE)</f>
        <v>MV40</v>
      </c>
      <c r="G17" s="12">
        <v>40</v>
      </c>
      <c r="H17" s="28" t="str">
        <f t="shared" si="0"/>
        <v>40:00</v>
      </c>
      <c r="I17" s="21" t="s">
        <v>587</v>
      </c>
      <c r="J17" s="21" t="s">
        <v>588</v>
      </c>
    </row>
    <row r="18" spans="1:10" ht="15">
      <c r="A18" s="12" t="str">
        <f>CONCATENATE(VLOOKUP(G18,Startovka!A:E,4,FALSE),"  ",COUNTIF(F$2:F18,F18))</f>
        <v>M  9</v>
      </c>
      <c r="B18" s="12">
        <v>17</v>
      </c>
      <c r="C18" s="11" t="str">
        <f>VLOOKUP(G18,Startovka!A:E,2,FALSE)</f>
        <v>Plíva Vojtěch</v>
      </c>
      <c r="D18" s="12">
        <f>VLOOKUP(G18,Startovka!A:E,3,FALSE)</f>
        <v>1987</v>
      </c>
      <c r="E18" s="16" t="str">
        <f>VLOOKUP(G18,Startovka!A:E,5,FALSE)</f>
        <v>Orel Dolní Dobrouč</v>
      </c>
      <c r="F18" s="12" t="str">
        <f>VLOOKUP(G18,Startovka!A:E,4,FALSE)</f>
        <v>M</v>
      </c>
      <c r="G18" s="29">
        <v>43</v>
      </c>
      <c r="H18" s="28" t="str">
        <f t="shared" si="0"/>
        <v>40:12</v>
      </c>
      <c r="I18" s="21" t="s">
        <v>587</v>
      </c>
      <c r="J18" s="21" t="s">
        <v>589</v>
      </c>
    </row>
    <row r="19" spans="1:10" ht="15">
      <c r="A19" s="12" t="str">
        <f>CONCATENATE(VLOOKUP(G19,Startovka!A:E,4,FALSE),"  ",COUNTIF(F$2:F19,F19))</f>
        <v>M  10</v>
      </c>
      <c r="B19" s="12">
        <v>18</v>
      </c>
      <c r="C19" s="11" t="str">
        <f>VLOOKUP(G19,Startovka!A:E,2,FALSE)</f>
        <v>Kuchař Jan</v>
      </c>
      <c r="D19" s="12">
        <f>VLOOKUP(G19,Startovka!A:E,3,FALSE)</f>
        <v>1980</v>
      </c>
      <c r="E19" s="16" t="str">
        <f>VLOOKUP(G19,Startovka!A:E,5,FALSE)</f>
        <v>Blansko</v>
      </c>
      <c r="F19" s="12" t="str">
        <f>VLOOKUP(G19,Startovka!A:E,4,FALSE)</f>
        <v>M</v>
      </c>
      <c r="G19" s="12">
        <v>16</v>
      </c>
      <c r="H19" s="28" t="str">
        <f t="shared" si="0"/>
        <v>41:39</v>
      </c>
      <c r="I19" s="21" t="s">
        <v>590</v>
      </c>
      <c r="J19" s="21" t="s">
        <v>584</v>
      </c>
    </row>
    <row r="20" spans="1:10" ht="15">
      <c r="A20" s="12" t="str">
        <f>CONCATENATE(VLOOKUP(G20,Startovka!A:E,4,FALSE),"  ",COUNTIF(F$2:F20,F20))</f>
        <v>MV40  5</v>
      </c>
      <c r="B20" s="12">
        <v>19</v>
      </c>
      <c r="C20" s="11" t="str">
        <f>VLOOKUP(G20,Startovka!A:E,2,FALSE)</f>
        <v>Jílek Ladislav</v>
      </c>
      <c r="D20" s="12">
        <f>VLOOKUP(G20,Startovka!A:E,3,FALSE)</f>
        <v>1974</v>
      </c>
      <c r="E20" s="16" t="str">
        <f>VLOOKUP(G20,Startovka!A:E,5,FALSE)</f>
        <v>Aquaskipper Olešnice</v>
      </c>
      <c r="F20" s="12" t="str">
        <f>VLOOKUP(G20,Startovka!A:E,4,FALSE)</f>
        <v>MV40</v>
      </c>
      <c r="G20" s="12">
        <v>31</v>
      </c>
      <c r="H20" s="28" t="str">
        <f t="shared" si="0"/>
        <v>42:17</v>
      </c>
      <c r="I20" s="21" t="s">
        <v>591</v>
      </c>
      <c r="J20" s="21" t="s">
        <v>580</v>
      </c>
    </row>
    <row r="21" spans="1:10" ht="15">
      <c r="A21" s="12" t="str">
        <f>CONCATENATE(VLOOKUP(G21,Startovka!A:E,4,FALSE),"  ",COUNTIF(F$2:F21,F21))</f>
        <v>M  11</v>
      </c>
      <c r="B21" s="12">
        <v>20</v>
      </c>
      <c r="C21" s="11" t="str">
        <f>VLOOKUP(G21,Startovka!A:E,2,FALSE)</f>
        <v>Šenkýř Jiří</v>
      </c>
      <c r="D21" s="12">
        <f>VLOOKUP(G21,Startovka!A:E,3,FALSE)</f>
        <v>1981</v>
      </c>
      <c r="E21" s="16" t="str">
        <f>VLOOKUP(G21,Startovka!A:E,5,FALSE)</f>
        <v>Olešnice</v>
      </c>
      <c r="F21" s="12" t="str">
        <f>VLOOKUP(G21,Startovka!A:E,4,FALSE)</f>
        <v>M</v>
      </c>
      <c r="G21" s="12">
        <v>83</v>
      </c>
      <c r="H21" s="28" t="str">
        <f t="shared" si="0"/>
        <v>42:30</v>
      </c>
      <c r="I21" s="21" t="s">
        <v>591</v>
      </c>
      <c r="J21" s="21" t="s">
        <v>592</v>
      </c>
    </row>
    <row r="22" spans="1:10" ht="15">
      <c r="A22" s="12" t="str">
        <f>CONCATENATE(VLOOKUP(G22,Startovka!A:E,4,FALSE),"  ",COUNTIF(F$2:F22,F22))</f>
        <v>M  12</v>
      </c>
      <c r="B22" s="12">
        <v>21</v>
      </c>
      <c r="C22" s="11" t="str">
        <f>VLOOKUP(G22,Startovka!A:E,2,FALSE)</f>
        <v>Vodička Pavel</v>
      </c>
      <c r="D22" s="12">
        <f>VLOOKUP(G22,Startovka!A:E,3,FALSE)</f>
        <v>1993</v>
      </c>
      <c r="E22" s="16" t="str">
        <f>VLOOKUP(G22,Startovka!A:E,5,FALSE)</f>
        <v>Brno - Orel Lesná</v>
      </c>
      <c r="F22" s="12" t="str">
        <f>VLOOKUP(G22,Startovka!A:E,4,FALSE)</f>
        <v>M</v>
      </c>
      <c r="G22" s="12">
        <v>67</v>
      </c>
      <c r="H22" s="28" t="str">
        <f t="shared" si="0"/>
        <v>42:39</v>
      </c>
      <c r="I22" s="21" t="s">
        <v>591</v>
      </c>
      <c r="J22" s="21" t="s">
        <v>584</v>
      </c>
    </row>
    <row r="23" spans="1:10" ht="15">
      <c r="A23" s="12" t="str">
        <f>CONCATENATE(VLOOKUP(G23,Startovka!A:E,4,FALSE),"  ",COUNTIF(F$2:F23,F23))</f>
        <v>MV50  3</v>
      </c>
      <c r="B23" s="12">
        <v>22</v>
      </c>
      <c r="C23" s="11" t="str">
        <f>VLOOKUP(G23,Startovka!A:E,2,FALSE)</f>
        <v>Zoubek Karel</v>
      </c>
      <c r="D23" s="12">
        <f>VLOOKUP(G23,Startovka!A:E,3,FALSE)</f>
        <v>1960</v>
      </c>
      <c r="E23" s="16" t="str">
        <f>VLOOKUP(G23,Startovka!A:E,5,FALSE)</f>
        <v>Vanovice</v>
      </c>
      <c r="F23" s="12" t="str">
        <f>VLOOKUP(G23,Startovka!A:E,4,FALSE)</f>
        <v>MV50</v>
      </c>
      <c r="G23" s="12">
        <v>25</v>
      </c>
      <c r="H23" s="28" t="str">
        <f t="shared" si="0"/>
        <v>42:55</v>
      </c>
      <c r="I23" s="21" t="s">
        <v>591</v>
      </c>
      <c r="J23" s="21" t="s">
        <v>593</v>
      </c>
    </row>
    <row r="24" spans="1:10" ht="15">
      <c r="A24" s="12" t="str">
        <f>CONCATENATE(VLOOKUP(G24,Startovka!A:E,4,FALSE),"  ",COUNTIF(F$2:F24,F24))</f>
        <v>MV40  6</v>
      </c>
      <c r="B24" s="12">
        <v>23</v>
      </c>
      <c r="C24" s="11" t="str">
        <f>VLOOKUP(G24,Startovka!A:E,2,FALSE)</f>
        <v>Zbyněk Bednár</v>
      </c>
      <c r="D24" s="12">
        <f>VLOOKUP(G24,Startovka!A:E,3,FALSE)</f>
        <v>1973</v>
      </c>
      <c r="E24" s="16" t="str">
        <f>VLOOKUP(G24,Startovka!A:E,5,FALSE)</f>
        <v>Tišnov</v>
      </c>
      <c r="F24" s="12" t="str">
        <f>VLOOKUP(G24,Startovka!A:E,4,FALSE)</f>
        <v>MV40</v>
      </c>
      <c r="G24" s="12">
        <v>58</v>
      </c>
      <c r="H24" s="28" t="str">
        <f t="shared" si="0"/>
        <v>43:01</v>
      </c>
      <c r="I24" s="21" t="s">
        <v>581</v>
      </c>
      <c r="J24" s="21" t="s">
        <v>594</v>
      </c>
    </row>
    <row r="25" spans="1:10" ht="15">
      <c r="A25" s="12" t="str">
        <f>CONCATENATE(VLOOKUP(G25,Startovka!A:E,4,FALSE),"  ",COUNTIF(F$2:F25,F25))</f>
        <v>Ž  1</v>
      </c>
      <c r="B25" s="12">
        <v>24</v>
      </c>
      <c r="C25" s="11" t="str">
        <f>VLOOKUP(G25,Startovka!A:E,2,FALSE)</f>
        <v>Nedomová Lucie</v>
      </c>
      <c r="D25" s="12">
        <f>VLOOKUP(G25,Startovka!A:E,3,FALSE)</f>
        <v>1985</v>
      </c>
      <c r="E25" s="16" t="str">
        <f>VLOOKUP(G25,Startovka!A:E,5,FALSE)</f>
        <v>KOMETKY Lysice</v>
      </c>
      <c r="F25" s="12" t="str">
        <f>VLOOKUP(G25,Startovka!A:E,4,FALSE)</f>
        <v>Ž</v>
      </c>
      <c r="G25" s="12">
        <v>72</v>
      </c>
      <c r="H25" s="28" t="str">
        <f t="shared" si="0"/>
        <v>43:02</v>
      </c>
      <c r="I25" s="21" t="s">
        <v>581</v>
      </c>
      <c r="J25" s="21" t="s">
        <v>585</v>
      </c>
    </row>
    <row r="26" spans="1:10" ht="15">
      <c r="A26" s="12" t="str">
        <f>CONCATENATE(VLOOKUP(G26,Startovka!A:E,4,FALSE),"  ",COUNTIF(F$2:F26,F26))</f>
        <v>MV50  4</v>
      </c>
      <c r="B26" s="12">
        <v>25</v>
      </c>
      <c r="C26" s="11" t="str">
        <f>VLOOKUP(G26,Startovka!A:E,2,FALSE)</f>
        <v>Smutný Zdeněk</v>
      </c>
      <c r="D26" s="12">
        <f>VLOOKUP(G26,Startovka!A:E,3,FALSE)</f>
        <v>1957</v>
      </c>
      <c r="E26" s="16" t="str">
        <f>VLOOKUP(G26,Startovka!A:E,5,FALSE)</f>
        <v>AK Drnovice</v>
      </c>
      <c r="F26" s="12" t="str">
        <f>VLOOKUP(G26,Startovka!A:E,4,FALSE)</f>
        <v>MV50</v>
      </c>
      <c r="G26" s="12">
        <v>82</v>
      </c>
      <c r="H26" s="28" t="str">
        <f t="shared" si="0"/>
        <v>43:02</v>
      </c>
      <c r="I26" s="21" t="s">
        <v>581</v>
      </c>
      <c r="J26" s="21" t="s">
        <v>585</v>
      </c>
    </row>
    <row r="27" spans="1:10" ht="15">
      <c r="A27" s="12" t="str">
        <f>CONCATENATE(VLOOKUP(G27,Startovka!A:E,4,FALSE),"  ",COUNTIF(F$2:F27,F27))</f>
        <v>M  13</v>
      </c>
      <c r="B27" s="12">
        <v>26</v>
      </c>
      <c r="C27" s="11" t="str">
        <f>VLOOKUP(G27,Startovka!A:E,2,FALSE)</f>
        <v>Kráčalík Martin</v>
      </c>
      <c r="D27" s="12">
        <f>VLOOKUP(G27,Startovka!A:E,3,FALSE)</f>
        <v>1983</v>
      </c>
      <c r="E27" s="16">
        <f>VLOOKUP(G27,Startovka!A:E,5,FALSE)</f>
        <v>0</v>
      </c>
      <c r="F27" s="12" t="str">
        <f>VLOOKUP(G27,Startovka!A:E,4,FALSE)</f>
        <v>M</v>
      </c>
      <c r="G27" s="12">
        <v>41</v>
      </c>
      <c r="H27" s="28" t="str">
        <f t="shared" si="0"/>
        <v>43:09</v>
      </c>
      <c r="I27" s="21" t="s">
        <v>581</v>
      </c>
      <c r="J27" s="21" t="s">
        <v>579</v>
      </c>
    </row>
    <row r="28" spans="1:10" ht="15">
      <c r="A28" s="12" t="str">
        <f>CONCATENATE(VLOOKUP(G28,Startovka!A:E,4,FALSE),"  ",COUNTIF(F$2:F28,F28))</f>
        <v>M  14</v>
      </c>
      <c r="B28" s="12">
        <v>27</v>
      </c>
      <c r="C28" s="11" t="str">
        <f>VLOOKUP(G28,Startovka!A:E,2,FALSE)</f>
        <v>Lorenz Marek</v>
      </c>
      <c r="D28" s="12">
        <f>VLOOKUP(G28,Startovka!A:E,3,FALSE)</f>
        <v>1978</v>
      </c>
      <c r="E28" s="16" t="str">
        <f>VLOOKUP(G28,Startovka!A:E,5,FALSE)</f>
        <v>Triexport Brno</v>
      </c>
      <c r="F28" s="12" t="str">
        <f>VLOOKUP(G28,Startovka!A:E,4,FALSE)</f>
        <v>M</v>
      </c>
      <c r="G28" s="12">
        <v>61</v>
      </c>
      <c r="H28" s="28" t="str">
        <f t="shared" si="0"/>
        <v>43:20</v>
      </c>
      <c r="I28" s="21" t="s">
        <v>581</v>
      </c>
      <c r="J28" s="21" t="s">
        <v>596</v>
      </c>
    </row>
    <row r="29" spans="1:10" ht="15">
      <c r="A29" s="12" t="str">
        <f>CONCATENATE(VLOOKUP(G29,Startovka!A:E,4,FALSE),"  ",COUNTIF(F$2:F29,F29))</f>
        <v>ŽV35  1</v>
      </c>
      <c r="B29" s="12">
        <v>28</v>
      </c>
      <c r="C29" s="11" t="str">
        <f>VLOOKUP(G29,Startovka!A:E,2,FALSE)</f>
        <v>Barešová Milada</v>
      </c>
      <c r="D29" s="12">
        <f>VLOOKUP(G29,Startovka!A:E,3,FALSE)</f>
        <v>1975</v>
      </c>
      <c r="E29" s="16" t="str">
        <f>VLOOKUP(G29,Startovka!A:E,5,FALSE)</f>
        <v>Kunštát</v>
      </c>
      <c r="F29" s="12" t="str">
        <f>VLOOKUP(G29,Startovka!A:E,4,FALSE)</f>
        <v>ŽV35</v>
      </c>
      <c r="G29" s="12">
        <v>70</v>
      </c>
      <c r="H29" s="28" t="str">
        <f t="shared" si="0"/>
        <v>43:31</v>
      </c>
      <c r="I29" s="21" t="s">
        <v>581</v>
      </c>
      <c r="J29" s="21" t="s">
        <v>597</v>
      </c>
    </row>
    <row r="30" spans="1:10" ht="15">
      <c r="A30" s="12" t="str">
        <f>CONCATENATE(VLOOKUP(G30,Startovka!A:E,4,FALSE),"  ",COUNTIF(F$2:F30,F30))</f>
        <v>ŽV35  2</v>
      </c>
      <c r="B30" s="12">
        <v>29</v>
      </c>
      <c r="C30" s="11" t="str">
        <f>VLOOKUP(G30,Startovka!A:E,2,FALSE)</f>
        <v>Komárková Zdenka</v>
      </c>
      <c r="D30" s="12">
        <f>VLOOKUP(G30,Startovka!A:E,3,FALSE)</f>
        <v>1974</v>
      </c>
      <c r="E30" s="16" t="str">
        <f>VLOOKUP(G30,Startovka!A:E,5,FALSE)</f>
        <v>Kometky Olešnice</v>
      </c>
      <c r="F30" s="12" t="str">
        <f>VLOOKUP(G30,Startovka!A:E,4,FALSE)</f>
        <v>ŽV35</v>
      </c>
      <c r="G30" s="12">
        <v>14</v>
      </c>
      <c r="H30" s="28" t="str">
        <f t="shared" si="0"/>
        <v>44:37</v>
      </c>
      <c r="I30" s="21" t="s">
        <v>598</v>
      </c>
      <c r="J30" s="21" t="s">
        <v>578</v>
      </c>
    </row>
    <row r="31" spans="1:10" ht="15">
      <c r="A31" s="12" t="str">
        <f>CONCATENATE(VLOOKUP(G31,Startovka!A:E,4,FALSE),"  ",COUNTIF(F$2:F31,F31))</f>
        <v>Ž  2</v>
      </c>
      <c r="B31" s="12">
        <v>30</v>
      </c>
      <c r="C31" s="11" t="str">
        <f>VLOOKUP(G31,Startovka!A:E,2,FALSE)</f>
        <v>Urbánková Alfery Hana</v>
      </c>
      <c r="D31" s="12">
        <f>VLOOKUP(G31,Startovka!A:E,3,FALSE)</f>
        <v>1982</v>
      </c>
      <c r="E31" s="16" t="str">
        <f>VLOOKUP(G31,Startovka!A:E,5,FALSE)</f>
        <v>AC Moravská Slavia Brno</v>
      </c>
      <c r="F31" s="12" t="str">
        <f>VLOOKUP(G31,Startovka!A:E,4,FALSE)</f>
        <v>Ž</v>
      </c>
      <c r="G31" s="12">
        <v>51</v>
      </c>
      <c r="H31" s="28" t="str">
        <f t="shared" si="0"/>
        <v>45:07</v>
      </c>
      <c r="I31" s="21" t="s">
        <v>599</v>
      </c>
      <c r="J31" s="21" t="s">
        <v>600</v>
      </c>
    </row>
    <row r="32" spans="1:10" ht="15">
      <c r="A32" s="12" t="str">
        <f>CONCATENATE(VLOOKUP(G32,Startovka!A:E,4,FALSE),"  ",COUNTIF(F$2:F32,F32))</f>
        <v>MV40  7</v>
      </c>
      <c r="B32" s="12">
        <v>31</v>
      </c>
      <c r="C32" s="11" t="str">
        <f>VLOOKUP(G32,Startovka!A:E,2,FALSE)</f>
        <v>Kalaš Rudolf</v>
      </c>
      <c r="D32" s="12">
        <f>VLOOKUP(G32,Startovka!A:E,3,FALSE)</f>
        <v>1971</v>
      </c>
      <c r="E32" s="16" t="str">
        <f>VLOOKUP(G32,Startovka!A:E,5,FALSE)</f>
        <v>Invalidovna Boskovice</v>
      </c>
      <c r="F32" s="12" t="str">
        <f>VLOOKUP(G32,Startovka!A:E,4,FALSE)</f>
        <v>MV40</v>
      </c>
      <c r="G32" s="12">
        <v>13</v>
      </c>
      <c r="H32" s="28" t="str">
        <f t="shared" si="0"/>
        <v>45:30</v>
      </c>
      <c r="I32" s="21" t="s">
        <v>599</v>
      </c>
      <c r="J32" s="21" t="s">
        <v>592</v>
      </c>
    </row>
    <row r="33" spans="1:10" ht="15">
      <c r="A33" s="12" t="str">
        <f>CONCATENATE(VLOOKUP(G33,Startovka!A:E,4,FALSE),"  ",COUNTIF(F$2:F33,F33))</f>
        <v>Ž  3</v>
      </c>
      <c r="B33" s="12">
        <v>32</v>
      </c>
      <c r="C33" s="11" t="str">
        <f>VLOOKUP(G33,Startovka!A:E,2,FALSE)</f>
        <v>Vlachová Eliška</v>
      </c>
      <c r="D33" s="12">
        <f>VLOOKUP(G33,Startovka!A:E,3,FALSE)</f>
        <v>1988</v>
      </c>
      <c r="E33" s="16" t="str">
        <f>VLOOKUP(G33,Startovka!A:E,5,FALSE)</f>
        <v>BK Brno</v>
      </c>
      <c r="F33" s="12" t="str">
        <f>VLOOKUP(G33,Startovka!A:E,4,FALSE)</f>
        <v>Ž</v>
      </c>
      <c r="G33" s="12">
        <v>23</v>
      </c>
      <c r="H33" s="28" t="str">
        <f t="shared" si="0"/>
        <v>45:42</v>
      </c>
      <c r="I33" s="21" t="s">
        <v>599</v>
      </c>
      <c r="J33" s="21" t="s">
        <v>591</v>
      </c>
    </row>
    <row r="34" spans="1:10" ht="15">
      <c r="A34" s="12" t="str">
        <f>CONCATENATE(VLOOKUP(G34,Startovka!A:E,4,FALSE),"  ",COUNTIF(F$2:F34,F34))</f>
        <v>MV40  8</v>
      </c>
      <c r="B34" s="12">
        <v>33</v>
      </c>
      <c r="C34" s="11" t="str">
        <f>VLOOKUP(G34,Startovka!A:E,2,FALSE)</f>
        <v>Varecha Josef</v>
      </c>
      <c r="D34" s="12">
        <f>VLOOKUP(G34,Startovka!A:E,3,FALSE)</f>
        <v>1975</v>
      </c>
      <c r="E34" s="16" t="str">
        <f>VLOOKUP(G34,Startovka!A:E,5,FALSE)</f>
        <v>Gerbrich Run</v>
      </c>
      <c r="F34" s="12" t="str">
        <f>VLOOKUP(G34,Startovka!A:E,4,FALSE)</f>
        <v>MV40</v>
      </c>
      <c r="G34" s="12">
        <v>63</v>
      </c>
      <c r="H34" s="28" t="str">
        <f t="shared" si="0"/>
        <v>45:56</v>
      </c>
      <c r="I34" s="21" t="s">
        <v>599</v>
      </c>
      <c r="J34" s="21" t="s">
        <v>577</v>
      </c>
    </row>
    <row r="35" spans="1:10" ht="15">
      <c r="A35" s="12" t="str">
        <f>CONCATENATE(VLOOKUP(G35,Startovka!A:E,4,FALSE),"  ",COUNTIF(F$2:F35,F35))</f>
        <v>M  15</v>
      </c>
      <c r="B35" s="12">
        <v>34</v>
      </c>
      <c r="C35" s="11" t="str">
        <f>VLOOKUP(G35,Startovka!A:E,2,FALSE)</f>
        <v>Buš Jiří</v>
      </c>
      <c r="D35" s="12">
        <f>VLOOKUP(G35,Startovka!A:E,3,FALSE)</f>
        <v>1994</v>
      </c>
      <c r="E35" s="16" t="str">
        <f>VLOOKUP(G35,Startovka!A:E,5,FALSE)</f>
        <v>Rájec Jestřebí</v>
      </c>
      <c r="F35" s="12" t="str">
        <f>VLOOKUP(G35,Startovka!A:E,4,FALSE)</f>
        <v>M</v>
      </c>
      <c r="G35" s="12">
        <v>6</v>
      </c>
      <c r="H35" s="28" t="str">
        <f t="shared" si="0"/>
        <v>46:08</v>
      </c>
      <c r="I35" s="21" t="s">
        <v>601</v>
      </c>
      <c r="J35" s="21" t="s">
        <v>602</v>
      </c>
    </row>
    <row r="36" spans="1:10" ht="15">
      <c r="A36" s="12" t="str">
        <f>CONCATENATE(VLOOKUP(G36,Startovka!A:E,4,FALSE),"  ",COUNTIF(F$2:F36,F36))</f>
        <v>ŽV45  1</v>
      </c>
      <c r="B36" s="12">
        <v>35</v>
      </c>
      <c r="C36" s="11" t="str">
        <f>VLOOKUP(G36,Startovka!A:E,2,FALSE)</f>
        <v>Hynštová Marie</v>
      </c>
      <c r="D36" s="12">
        <f>VLOOKUP(G36,Startovka!A:E,3,FALSE)</f>
        <v>1957</v>
      </c>
      <c r="E36" s="16" t="str">
        <f>VLOOKUP(G36,Startovka!A:E,5,FALSE)</f>
        <v>AK Drnovice</v>
      </c>
      <c r="F36" s="12" t="str">
        <f>VLOOKUP(G36,Startovka!A:E,4,FALSE)</f>
        <v>ŽV45</v>
      </c>
      <c r="G36" s="12">
        <v>38</v>
      </c>
      <c r="H36" s="28" t="str">
        <f t="shared" si="0"/>
        <v>46:19</v>
      </c>
      <c r="I36" s="21" t="s">
        <v>601</v>
      </c>
      <c r="J36" s="21" t="s">
        <v>603</v>
      </c>
    </row>
    <row r="37" spans="1:10" ht="15">
      <c r="A37" s="12" t="str">
        <f>CONCATENATE(VLOOKUP(G37,Startovka!A:E,4,FALSE),"  ",COUNTIF(F$2:F37,F37))</f>
        <v>MV60  1</v>
      </c>
      <c r="B37" s="12">
        <v>36</v>
      </c>
      <c r="C37" s="11" t="str">
        <f>VLOOKUP(G37,Startovka!A:E,2,FALSE)</f>
        <v>Svoboda Pavel</v>
      </c>
      <c r="D37" s="12">
        <f>VLOOKUP(G37,Startovka!A:E,3,FALSE)</f>
        <v>1955</v>
      </c>
      <c r="E37" s="16" t="str">
        <f>VLOOKUP(G37,Startovka!A:E,5,FALSE)</f>
        <v>TJ Sloup</v>
      </c>
      <c r="F37" s="12" t="str">
        <f>VLOOKUP(G37,Startovka!A:E,4,FALSE)</f>
        <v>MV60</v>
      </c>
      <c r="G37" s="12">
        <v>19</v>
      </c>
      <c r="H37" s="28" t="str">
        <f t="shared" si="0"/>
        <v>46:27</v>
      </c>
      <c r="I37" s="21" t="s">
        <v>601</v>
      </c>
      <c r="J37" s="21" t="s">
        <v>604</v>
      </c>
    </row>
    <row r="38" spans="1:10" ht="15">
      <c r="A38" s="12" t="str">
        <f>CONCATENATE(VLOOKUP(G38,Startovka!A:E,4,FALSE),"  ",COUNTIF(F$2:F38,F38))</f>
        <v>Ž  4</v>
      </c>
      <c r="B38" s="12">
        <v>37</v>
      </c>
      <c r="C38" s="11" t="str">
        <f>VLOOKUP(G38,Startovka!A:E,2,FALSE)</f>
        <v>Hořínková Dita</v>
      </c>
      <c r="D38" s="12">
        <f>VLOOKUP(G38,Startovka!A:E,3,FALSE)</f>
        <v>1994</v>
      </c>
      <c r="E38" s="16" t="str">
        <f>VLOOKUP(G38,Startovka!A:E,5,FALSE)</f>
        <v>Střelka Brno</v>
      </c>
      <c r="F38" s="12" t="str">
        <f>VLOOKUP(G38,Startovka!A:E,4,FALSE)</f>
        <v>Ž</v>
      </c>
      <c r="G38" s="12">
        <v>55</v>
      </c>
      <c r="H38" s="28" t="str">
        <f t="shared" si="0"/>
        <v>46:50</v>
      </c>
      <c r="I38" s="21" t="s">
        <v>601</v>
      </c>
      <c r="J38" s="21" t="s">
        <v>605</v>
      </c>
    </row>
    <row r="39" spans="1:10" ht="15">
      <c r="A39" s="12" t="str">
        <f>CONCATENATE(VLOOKUP(G39,Startovka!A:E,4,FALSE),"  ",COUNTIF(F$2:F39,F39))</f>
        <v>M  16</v>
      </c>
      <c r="B39" s="12">
        <v>38</v>
      </c>
      <c r="C39" s="11" t="str">
        <f>VLOOKUP(G39,Startovka!A:E,2,FALSE)</f>
        <v>Blaha Rostislav</v>
      </c>
      <c r="D39" s="12">
        <f>VLOOKUP(G39,Startovka!A:E,3,FALSE)</f>
        <v>1989</v>
      </c>
      <c r="E39" s="16" t="str">
        <f>VLOOKUP(G39,Startovka!A:E,5,FALSE)</f>
        <v>BK Vísky</v>
      </c>
      <c r="F39" s="12" t="str">
        <f>VLOOKUP(G39,Startovka!A:E,4,FALSE)</f>
        <v>M</v>
      </c>
      <c r="G39" s="12">
        <v>28</v>
      </c>
      <c r="H39" s="28" t="str">
        <f t="shared" si="0"/>
        <v>46:54</v>
      </c>
      <c r="I39" s="21" t="s">
        <v>601</v>
      </c>
      <c r="J39" s="21" t="s">
        <v>606</v>
      </c>
    </row>
    <row r="40" spans="1:10" ht="15">
      <c r="A40" s="12" t="str">
        <f>CONCATENATE(VLOOKUP(G40,Startovka!A:E,4,FALSE),"  ",COUNTIF(F$2:F40,F40))</f>
        <v>MV40  9</v>
      </c>
      <c r="B40" s="12">
        <v>39</v>
      </c>
      <c r="C40" s="11" t="str">
        <f>VLOOKUP(G40,Startovka!A:E,2,FALSE)</f>
        <v>Graffy Ivo</v>
      </c>
      <c r="D40" s="12">
        <f>VLOOKUP(G40,Startovka!A:E,3,FALSE)</f>
        <v>1975</v>
      </c>
      <c r="E40" s="16" t="str">
        <f>VLOOKUP(G40,Startovka!A:E,5,FALSE)</f>
        <v>TF Legion Boskovice</v>
      </c>
      <c r="F40" s="12" t="str">
        <f>VLOOKUP(G40,Startovka!A:E,4,FALSE)</f>
        <v>MV40</v>
      </c>
      <c r="G40" s="12">
        <v>47</v>
      </c>
      <c r="H40" s="28" t="str">
        <f t="shared" si="0"/>
        <v>47:05</v>
      </c>
      <c r="I40" s="21" t="s">
        <v>607</v>
      </c>
      <c r="J40" s="21" t="s">
        <v>595</v>
      </c>
    </row>
    <row r="41" spans="1:10" ht="15">
      <c r="A41" s="12" t="str">
        <f>CONCATENATE(VLOOKUP(G41,Startovka!A:E,4,FALSE),"  ",COUNTIF(F$2:F41,F41))</f>
        <v>M  17</v>
      </c>
      <c r="B41" s="12">
        <v>40</v>
      </c>
      <c r="C41" s="11" t="str">
        <f>VLOOKUP(G41,Startovka!A:E,2,FALSE)</f>
        <v>Přichystal Štěpán</v>
      </c>
      <c r="D41" s="12">
        <f>VLOOKUP(G41,Startovka!A:E,3,FALSE)</f>
        <v>1989</v>
      </c>
      <c r="E41" s="16" t="str">
        <f>VLOOKUP(G41,Startovka!A:E,5,FALSE)</f>
        <v>Vanovice</v>
      </c>
      <c r="F41" s="12" t="str">
        <f>VLOOKUP(G41,Startovka!A:E,4,FALSE)</f>
        <v>M</v>
      </c>
      <c r="G41" s="12">
        <v>79</v>
      </c>
      <c r="H41" s="28" t="str">
        <f t="shared" si="0"/>
        <v>47:06</v>
      </c>
      <c r="I41" s="21" t="s">
        <v>607</v>
      </c>
      <c r="J41" s="21" t="s">
        <v>608</v>
      </c>
    </row>
    <row r="42" spans="1:10" ht="15">
      <c r="A42" s="12" t="str">
        <f>CONCATENATE(VLOOKUP(G42,Startovka!A:E,4,FALSE),"  ",COUNTIF(F$2:F42,F42))</f>
        <v>MV40  10</v>
      </c>
      <c r="B42" s="12">
        <v>41</v>
      </c>
      <c r="C42" s="11" t="str">
        <f>VLOOKUP(G42,Startovka!A:E,2,FALSE)</f>
        <v>Charvát Bohdan</v>
      </c>
      <c r="D42" s="12">
        <f>VLOOKUP(G42,Startovka!A:E,3,FALSE)</f>
        <v>1973</v>
      </c>
      <c r="E42" s="16" t="str">
        <f>VLOOKUP(G42,Startovka!A:E,5,FALSE)</f>
        <v>Elite Sport Boskovice</v>
      </c>
      <c r="F42" s="12" t="str">
        <f>VLOOKUP(G42,Startovka!A:E,4,FALSE)</f>
        <v>MV40</v>
      </c>
      <c r="G42" s="12">
        <v>10</v>
      </c>
      <c r="H42" s="28" t="str">
        <f t="shared" si="0"/>
        <v>47:22</v>
      </c>
      <c r="I42" s="21" t="s">
        <v>607</v>
      </c>
      <c r="J42" s="21" t="s">
        <v>609</v>
      </c>
    </row>
    <row r="43" spans="1:10" ht="15">
      <c r="A43" s="12" t="str">
        <f>CONCATENATE(VLOOKUP(G43,Startovka!A:E,4,FALSE),"  ",COUNTIF(F$2:F43,F43))</f>
        <v>MV60  2</v>
      </c>
      <c r="B43" s="12">
        <v>42</v>
      </c>
      <c r="C43" s="11" t="str">
        <f>VLOOKUP(G43,Startovka!A:E,2,FALSE)</f>
        <v>Brtník Jiří</v>
      </c>
      <c r="D43" s="12">
        <f>VLOOKUP(G43,Startovka!A:E,3,FALSE)</f>
        <v>1952</v>
      </c>
      <c r="E43" s="16" t="str">
        <f>VLOOKUP(G43,Startovka!A:E,5,FALSE)</f>
        <v>Orel Obřany</v>
      </c>
      <c r="F43" s="12" t="str">
        <f>VLOOKUP(G43,Startovka!A:E,4,FALSE)</f>
        <v>MV60</v>
      </c>
      <c r="G43" s="12">
        <v>2</v>
      </c>
      <c r="H43" s="28" t="str">
        <f t="shared" si="0"/>
        <v>47:59</v>
      </c>
      <c r="I43" s="21" t="s">
        <v>607</v>
      </c>
      <c r="J43" s="21" t="s">
        <v>610</v>
      </c>
    </row>
    <row r="44" spans="1:10" ht="15">
      <c r="A44" s="12" t="str">
        <f>CONCATENATE(VLOOKUP(G44,Startovka!A:E,4,FALSE),"  ",COUNTIF(F$2:F44,F44))</f>
        <v>MV50  5</v>
      </c>
      <c r="B44" s="12">
        <v>43</v>
      </c>
      <c r="C44" s="11" t="str">
        <f>VLOOKUP(G44,Startovka!A:E,2,FALSE)</f>
        <v>Kresta Roman</v>
      </c>
      <c r="D44" s="12">
        <f>VLOOKUP(G44,Startovka!A:E,3,FALSE)</f>
        <v>1965</v>
      </c>
      <c r="E44" s="16" t="str">
        <f>VLOOKUP(G44,Startovka!A:E,5,FALSE)</f>
        <v>Orel Brno Židenice</v>
      </c>
      <c r="F44" s="12" t="str">
        <f>VLOOKUP(G44,Startovka!A:E,4,FALSE)</f>
        <v>MV50</v>
      </c>
      <c r="G44" s="12">
        <v>48</v>
      </c>
      <c r="H44" s="28" t="str">
        <f t="shared" si="0"/>
        <v>48:08</v>
      </c>
      <c r="I44" s="21" t="s">
        <v>611</v>
      </c>
      <c r="J44" s="21" t="s">
        <v>602</v>
      </c>
    </row>
    <row r="45" spans="1:10" ht="15">
      <c r="A45" s="12" t="str">
        <f>CONCATENATE(VLOOKUP(G45,Startovka!A:E,4,FALSE),"  ",COUNTIF(F$2:F45,F45))</f>
        <v>MV50  6</v>
      </c>
      <c r="B45" s="12">
        <v>44</v>
      </c>
      <c r="C45" s="11" t="str">
        <f>VLOOKUP(G45,Startovka!A:E,2,FALSE)</f>
        <v>Nováček Josef</v>
      </c>
      <c r="D45" s="12">
        <f>VLOOKUP(G45,Startovka!A:E,3,FALSE)</f>
        <v>1958</v>
      </c>
      <c r="E45" s="16" t="str">
        <f>VLOOKUP(G45,Startovka!A:E,5,FALSE)</f>
        <v>Čučice</v>
      </c>
      <c r="F45" s="12" t="str">
        <f>VLOOKUP(G45,Startovka!A:E,4,FALSE)</f>
        <v>MV50</v>
      </c>
      <c r="G45" s="12">
        <v>78</v>
      </c>
      <c r="H45" s="28" t="str">
        <f t="shared" si="0"/>
        <v>48:15</v>
      </c>
      <c r="I45" s="21" t="s">
        <v>611</v>
      </c>
      <c r="J45" s="21" t="s">
        <v>612</v>
      </c>
    </row>
    <row r="46" spans="1:10" ht="15">
      <c r="A46" s="12" t="str">
        <f>CONCATENATE(VLOOKUP(G46,Startovka!A:E,4,FALSE),"  ",COUNTIF(F$2:F46,F46))</f>
        <v>M  18</v>
      </c>
      <c r="B46" s="12">
        <v>45</v>
      </c>
      <c r="C46" s="11" t="str">
        <f>VLOOKUP(G46,Startovka!A:E,2,FALSE)</f>
        <v>Balaštík Stanislav</v>
      </c>
      <c r="D46" s="12">
        <f>VLOOKUP(G46,Startovka!A:E,3,FALSE)</f>
        <v>1991</v>
      </c>
      <c r="E46" s="16" t="str">
        <f>VLOOKUP(G46,Startovka!A:E,5,FALSE)</f>
        <v>Boskovice</v>
      </c>
      <c r="F46" s="12" t="str">
        <f>VLOOKUP(G46,Startovka!A:E,4,FALSE)</f>
        <v>M</v>
      </c>
      <c r="G46" s="12">
        <v>57</v>
      </c>
      <c r="H46" s="28" t="str">
        <f t="shared" si="0"/>
        <v>48:23</v>
      </c>
      <c r="I46" s="21" t="s">
        <v>611</v>
      </c>
      <c r="J46" s="21" t="s">
        <v>613</v>
      </c>
    </row>
    <row r="47" spans="1:10" ht="15">
      <c r="A47" s="12" t="str">
        <f>CONCATENATE(VLOOKUP(G47,Startovka!A:E,4,FALSE),"  ",COUNTIF(F$2:F47,F47))</f>
        <v>MV40  11</v>
      </c>
      <c r="B47" s="12">
        <v>46</v>
      </c>
      <c r="C47" s="11" t="str">
        <f>VLOOKUP(G47,Startovka!A:E,2,FALSE)</f>
        <v>Sedláček Miroslav</v>
      </c>
      <c r="D47" s="12">
        <f>VLOOKUP(G47,Startovka!A:E,3,FALSE)</f>
        <v>1973</v>
      </c>
      <c r="E47" s="16" t="str">
        <f>VLOOKUP(G47,Startovka!A:E,5,FALSE)</f>
        <v>CBC</v>
      </c>
      <c r="F47" s="12" t="str">
        <f>VLOOKUP(G47,Startovka!A:E,4,FALSE)</f>
        <v>MV40</v>
      </c>
      <c r="G47" s="12">
        <v>56</v>
      </c>
      <c r="H47" s="28" t="str">
        <f t="shared" si="0"/>
        <v>48:48</v>
      </c>
      <c r="I47" s="21" t="s">
        <v>611</v>
      </c>
      <c r="J47" s="21" t="s">
        <v>611</v>
      </c>
    </row>
    <row r="48" spans="1:10" ht="15">
      <c r="A48" s="12" t="str">
        <f>CONCATENATE(VLOOKUP(G48,Startovka!A:E,4,FALSE),"  ",COUNTIF(F$2:F48,F48))</f>
        <v>MV40  12</v>
      </c>
      <c r="B48" s="12">
        <v>47</v>
      </c>
      <c r="C48" s="11" t="str">
        <f>VLOOKUP(G48,Startovka!A:E,2,FALSE)</f>
        <v>Dušek Pavel</v>
      </c>
      <c r="D48" s="12">
        <f>VLOOKUP(G48,Startovka!A:E,3,FALSE)</f>
        <v>1970</v>
      </c>
      <c r="E48" s="16" t="str">
        <f>VLOOKUP(G48,Startovka!A:E,5,FALSE)</f>
        <v>Orel Dolní Dobrouč</v>
      </c>
      <c r="F48" s="12" t="str">
        <f>VLOOKUP(G48,Startovka!A:E,4,FALSE)</f>
        <v>MV40</v>
      </c>
      <c r="G48" s="12">
        <v>44</v>
      </c>
      <c r="H48" s="28" t="str">
        <f t="shared" si="0"/>
        <v>49:18</v>
      </c>
      <c r="I48" s="21" t="s">
        <v>576</v>
      </c>
      <c r="J48" s="21" t="s">
        <v>614</v>
      </c>
    </row>
    <row r="49" spans="1:10" ht="15">
      <c r="A49" s="12" t="str">
        <f>CONCATENATE(VLOOKUP(G49,Startovka!A:E,4,FALSE),"  ",COUNTIF(F$2:F49,F49))</f>
        <v>Ž  5</v>
      </c>
      <c r="B49" s="12">
        <v>48</v>
      </c>
      <c r="C49" s="11" t="str">
        <f>VLOOKUP(G49,Startovka!A:E,2,FALSE)</f>
        <v>Němcová Daniela</v>
      </c>
      <c r="D49" s="12">
        <f>VLOOKUP(G49,Startovka!A:E,3,FALSE)</f>
        <v>1993</v>
      </c>
      <c r="E49" s="16" t="str">
        <f>VLOOKUP(G49,Startovka!A:E,5,FALSE)</f>
        <v>Vísky </v>
      </c>
      <c r="F49" s="12" t="str">
        <f>VLOOKUP(G49,Startovka!A:E,4,FALSE)</f>
        <v>Ž</v>
      </c>
      <c r="G49" s="12">
        <v>69</v>
      </c>
      <c r="H49" s="28" t="str">
        <f t="shared" si="0"/>
        <v>49:20</v>
      </c>
      <c r="I49" s="21" t="s">
        <v>576</v>
      </c>
      <c r="J49" s="21" t="s">
        <v>596</v>
      </c>
    </row>
    <row r="50" spans="1:10" ht="15">
      <c r="A50" s="12" t="str">
        <f>CONCATENATE(VLOOKUP(G50,Startovka!A:E,4,FALSE),"  ",COUNTIF(F$2:F50,F50))</f>
        <v>MV50  7</v>
      </c>
      <c r="B50" s="12">
        <v>49</v>
      </c>
      <c r="C50" s="11" t="str">
        <f>VLOOKUP(G50,Startovka!A:E,2,FALSE)</f>
        <v>Buš Roman</v>
      </c>
      <c r="D50" s="12">
        <f>VLOOKUP(G50,Startovka!A:E,3,FALSE)</f>
        <v>1965</v>
      </c>
      <c r="E50" s="16" t="str">
        <f>VLOOKUP(G50,Startovka!A:E,5,FALSE)</f>
        <v>Rájec</v>
      </c>
      <c r="F50" s="12" t="str">
        <f>VLOOKUP(G50,Startovka!A:E,4,FALSE)</f>
        <v>MV50</v>
      </c>
      <c r="G50" s="12">
        <v>77</v>
      </c>
      <c r="H50" s="28" t="str">
        <f t="shared" si="0"/>
        <v>49:26</v>
      </c>
      <c r="I50" s="21" t="s">
        <v>576</v>
      </c>
      <c r="J50" s="21" t="s">
        <v>572</v>
      </c>
    </row>
    <row r="51" spans="1:10" ht="15">
      <c r="A51" s="12" t="str">
        <f>CONCATENATE(VLOOKUP(G51,Startovka!A:E,4,FALSE),"  ",COUNTIF(F$2:F51,F51))</f>
        <v>ŽV45  2</v>
      </c>
      <c r="B51" s="12">
        <v>50</v>
      </c>
      <c r="C51" s="11" t="str">
        <f>VLOOKUP(G51,Startovka!A:E,2,FALSE)</f>
        <v>Skřivánková Dana</v>
      </c>
      <c r="D51" s="12">
        <f>VLOOKUP(G51,Startovka!A:E,3,FALSE)</f>
        <v>1967</v>
      </c>
      <c r="E51" s="16" t="str">
        <f>VLOOKUP(G51,Startovka!A:E,5,FALSE)</f>
        <v>Orel Vyškov</v>
      </c>
      <c r="F51" s="12" t="str">
        <f>VLOOKUP(G51,Startovka!A:E,4,FALSE)</f>
        <v>ŽV45</v>
      </c>
      <c r="G51" s="12">
        <v>36</v>
      </c>
      <c r="H51" s="28" t="str">
        <f t="shared" si="0"/>
        <v>49:27</v>
      </c>
      <c r="I51" s="21" t="s">
        <v>576</v>
      </c>
      <c r="J51" s="21" t="s">
        <v>604</v>
      </c>
    </row>
    <row r="52" spans="1:10" ht="15">
      <c r="A52" s="12" t="str">
        <f>CONCATENATE(VLOOKUP(G52,Startovka!A:E,4,FALSE),"  ",COUNTIF(F$2:F52,F52))</f>
        <v>MV60  3</v>
      </c>
      <c r="B52" s="12">
        <v>51</v>
      </c>
      <c r="C52" s="11" t="str">
        <f>VLOOKUP(G52,Startovka!A:E,2,FALSE)</f>
        <v>Bayer Miloslav</v>
      </c>
      <c r="D52" s="12">
        <f>VLOOKUP(G52,Startovka!A:E,3,FALSE)</f>
        <v>1947</v>
      </c>
      <c r="E52" s="16" t="str">
        <f>VLOOKUP(G52,Startovka!A:E,5,FALSE)</f>
        <v>ASK Blansko</v>
      </c>
      <c r="F52" s="12" t="str">
        <f>VLOOKUP(G52,Startovka!A:E,4,FALSE)</f>
        <v>MV60</v>
      </c>
      <c r="G52" s="12">
        <v>4</v>
      </c>
      <c r="H52" s="28" t="str">
        <f t="shared" si="0"/>
        <v>49:45</v>
      </c>
      <c r="I52" s="21" t="s">
        <v>576</v>
      </c>
      <c r="J52" s="21" t="s">
        <v>599</v>
      </c>
    </row>
    <row r="53" spans="1:10" ht="15">
      <c r="A53" s="12" t="str">
        <f>CONCATENATE(VLOOKUP(G53,Startovka!A:E,4,FALSE),"  ",COUNTIF(F$2:F53,F53))</f>
        <v>MV60  4</v>
      </c>
      <c r="B53" s="12">
        <v>52</v>
      </c>
      <c r="C53" s="11" t="str">
        <f>VLOOKUP(G53,Startovka!A:E,2,FALSE)</f>
        <v>Čáp Bohuslav</v>
      </c>
      <c r="D53" s="12">
        <f>VLOOKUP(G53,Startovka!A:E,3,FALSE)</f>
        <v>1951</v>
      </c>
      <c r="E53" s="16" t="str">
        <f>VLOOKUP(G53,Startovka!A:E,5,FALSE)</f>
        <v>Orel Hradec Králové</v>
      </c>
      <c r="F53" s="12" t="str">
        <f>VLOOKUP(G53,Startovka!A:E,4,FALSE)</f>
        <v>MV60</v>
      </c>
      <c r="G53" s="12">
        <v>66</v>
      </c>
      <c r="H53" s="28" t="str">
        <f t="shared" si="0"/>
        <v>50:36</v>
      </c>
      <c r="I53" s="21" t="s">
        <v>605</v>
      </c>
      <c r="J53" s="21" t="s">
        <v>574</v>
      </c>
    </row>
    <row r="54" spans="1:10" ht="15">
      <c r="A54" s="12" t="str">
        <f>CONCATENATE(VLOOKUP(G54,Startovka!A:E,4,FALSE),"  ",COUNTIF(F$2:F54,F54))</f>
        <v>MV50  8</v>
      </c>
      <c r="B54" s="12">
        <v>53</v>
      </c>
      <c r="C54" s="11" t="str">
        <f>VLOOKUP(G54,Startovka!A:E,2,FALSE)</f>
        <v>Lorenc Antonín</v>
      </c>
      <c r="D54" s="12">
        <f>VLOOKUP(G54,Startovka!A:E,3,FALSE)</f>
        <v>1964</v>
      </c>
      <c r="E54" s="16" t="str">
        <f>VLOOKUP(G54,Startovka!A:E,5,FALSE)</f>
        <v>Blansko</v>
      </c>
      <c r="F54" s="12" t="str">
        <f>VLOOKUP(G54,Startovka!A:E,4,FALSE)</f>
        <v>MV50</v>
      </c>
      <c r="G54" s="12">
        <v>59</v>
      </c>
      <c r="H54" s="28" t="str">
        <f t="shared" si="0"/>
        <v>51:07</v>
      </c>
      <c r="I54" s="21" t="s">
        <v>615</v>
      </c>
      <c r="J54" s="21" t="s">
        <v>600</v>
      </c>
    </row>
    <row r="55" spans="1:10" ht="15">
      <c r="A55" s="12" t="str">
        <f>CONCATENATE(VLOOKUP(G55,Startovka!A:E,4,FALSE),"  ",COUNTIF(F$2:F55,F55))</f>
        <v>ŽV35  3</v>
      </c>
      <c r="B55" s="12">
        <v>54</v>
      </c>
      <c r="C55" s="11" t="str">
        <f>VLOOKUP(G55,Startovka!A:E,2,FALSE)</f>
        <v>Tomanová Lenka</v>
      </c>
      <c r="D55" s="12">
        <f>VLOOKUP(G55,Startovka!A:E,3,FALSE)</f>
        <v>1976</v>
      </c>
      <c r="E55" s="16" t="str">
        <f>VLOOKUP(G55,Startovka!A:E,5,FALSE)</f>
        <v>Orel Vyškov</v>
      </c>
      <c r="F55" s="12" t="str">
        <f>VLOOKUP(G55,Startovka!A:E,4,FALSE)</f>
        <v>ŽV35</v>
      </c>
      <c r="G55" s="12">
        <v>22</v>
      </c>
      <c r="H55" s="28" t="str">
        <f t="shared" si="0"/>
        <v>51:48</v>
      </c>
      <c r="I55" s="21" t="s">
        <v>615</v>
      </c>
      <c r="J55" s="21" t="s">
        <v>611</v>
      </c>
    </row>
    <row r="56" spans="1:10" ht="15">
      <c r="A56" s="12" t="str">
        <f>CONCATENATE(VLOOKUP(G56,Startovka!A:E,4,FALSE),"  ",COUNTIF(F$2:F56,F56))</f>
        <v>JKY  1</v>
      </c>
      <c r="B56" s="12">
        <v>55</v>
      </c>
      <c r="C56" s="11" t="str">
        <f>VLOOKUP(G56,Startovka!A:E,2,FALSE)</f>
        <v>Horňová Adriana</v>
      </c>
      <c r="D56" s="12">
        <f>VLOOKUP(G56,Startovka!A:E,3,FALSE)</f>
        <v>2000</v>
      </c>
      <c r="E56" s="16" t="str">
        <f>VLOOKUP(G56,Startovka!A:E,5,FALSE)</f>
        <v>Elite Sport Boskovice</v>
      </c>
      <c r="F56" s="12" t="str">
        <f>VLOOKUP(G56,Startovka!A:E,4,FALSE)</f>
        <v>JKY</v>
      </c>
      <c r="G56" s="12">
        <v>64</v>
      </c>
      <c r="H56" s="28" t="str">
        <f t="shared" si="0"/>
        <v>51:53</v>
      </c>
      <c r="I56" s="21" t="s">
        <v>615</v>
      </c>
      <c r="J56" s="21" t="s">
        <v>616</v>
      </c>
    </row>
    <row r="57" spans="1:10" ht="15">
      <c r="A57" s="12" t="str">
        <f>CONCATENATE(VLOOKUP(G57,Startovka!A:E,4,FALSE),"  ",COUNTIF(F$2:F57,F57))</f>
        <v>Ž  6</v>
      </c>
      <c r="B57" s="12">
        <v>56</v>
      </c>
      <c r="C57" s="11" t="str">
        <f>VLOOKUP(G57,Startovka!A:E,2,FALSE)</f>
        <v>Hromádková Petra</v>
      </c>
      <c r="D57" s="12">
        <f>VLOOKUP(G57,Startovka!A:E,3,FALSE)</f>
        <v>1982</v>
      </c>
      <c r="E57" s="16" t="str">
        <f>VLOOKUP(G57,Startovka!A:E,5,FALSE)</f>
        <v>Blansko</v>
      </c>
      <c r="F57" s="12" t="str">
        <f>VLOOKUP(G57,Startovka!A:E,4,FALSE)</f>
        <v>Ž</v>
      </c>
      <c r="G57" s="12">
        <v>71</v>
      </c>
      <c r="H57" s="28" t="str">
        <f t="shared" si="0"/>
        <v>52:26</v>
      </c>
      <c r="I57" s="21" t="s">
        <v>573</v>
      </c>
      <c r="J57" s="21" t="s">
        <v>572</v>
      </c>
    </row>
    <row r="58" spans="1:10" ht="15">
      <c r="A58" s="12" t="str">
        <f>CONCATENATE(VLOOKUP(G58,Startovka!A:E,4,FALSE),"  ",COUNTIF(F$2:F58,F58))</f>
        <v>MV40  13</v>
      </c>
      <c r="B58" s="12">
        <v>57</v>
      </c>
      <c r="C58" s="11" t="str">
        <f>VLOOKUP(G58,Startovka!A:E,2,FALSE)</f>
        <v>Weiter Roman</v>
      </c>
      <c r="D58" s="12">
        <f>VLOOKUP(G58,Startovka!A:E,3,FALSE)</f>
        <v>1975</v>
      </c>
      <c r="E58" s="16" t="str">
        <f>VLOOKUP(G58,Startovka!A:E,5,FALSE)</f>
        <v>Orel Vyškov</v>
      </c>
      <c r="F58" s="12" t="str">
        <f>VLOOKUP(G58,Startovka!A:E,4,FALSE)</f>
        <v>MV40</v>
      </c>
      <c r="G58" s="12">
        <v>33</v>
      </c>
      <c r="H58" s="28" t="str">
        <f t="shared" si="0"/>
        <v>52:55</v>
      </c>
      <c r="I58" s="21" t="s">
        <v>573</v>
      </c>
      <c r="J58" s="21" t="s">
        <v>593</v>
      </c>
    </row>
    <row r="59" spans="1:10" ht="15">
      <c r="A59" s="12" t="str">
        <f>CONCATENATE(VLOOKUP(G59,Startovka!A:E,4,FALSE),"  ",COUNTIF(F$2:F59,F59))</f>
        <v>ŽV45  3</v>
      </c>
      <c r="B59" s="12">
        <v>58</v>
      </c>
      <c r="C59" s="11" t="str">
        <f>VLOOKUP(G59,Startovka!A:E,2,FALSE)</f>
        <v>Kašová Hana</v>
      </c>
      <c r="D59" s="12">
        <f>VLOOKUP(G59,Startovka!A:E,3,FALSE)</f>
        <v>1954</v>
      </c>
      <c r="E59" s="16" t="str">
        <f>VLOOKUP(G59,Startovka!A:E,5,FALSE)</f>
        <v>Barnexsport Brno</v>
      </c>
      <c r="F59" s="12" t="str">
        <f>VLOOKUP(G59,Startovka!A:E,4,FALSE)</f>
        <v>ŽV45</v>
      </c>
      <c r="G59" s="12">
        <v>53</v>
      </c>
      <c r="H59" s="28" t="str">
        <f t="shared" si="0"/>
        <v>53:00</v>
      </c>
      <c r="I59" s="21" t="s">
        <v>616</v>
      </c>
      <c r="J59" s="21" t="s">
        <v>588</v>
      </c>
    </row>
    <row r="60" spans="1:10" ht="15">
      <c r="A60" s="12" t="str">
        <f>CONCATENATE(VLOOKUP(G60,Startovka!A:E,4,FALSE),"  ",COUNTIF(F$2:F60,F60))</f>
        <v>MV50  9</v>
      </c>
      <c r="B60" s="12">
        <v>59</v>
      </c>
      <c r="C60" s="11" t="str">
        <f>VLOOKUP(G60,Startovka!A:E,2,FALSE)</f>
        <v>Daněk Milan</v>
      </c>
      <c r="D60" s="12">
        <f>VLOOKUP(G60,Startovka!A:E,3,FALSE)</f>
        <v>1962</v>
      </c>
      <c r="E60" s="16" t="str">
        <f>VLOOKUP(G60,Startovka!A:E,5,FALSE)</f>
        <v>Horizont</v>
      </c>
      <c r="F60" s="12" t="str">
        <f>VLOOKUP(G60,Startovka!A:E,4,FALSE)</f>
        <v>MV50</v>
      </c>
      <c r="G60" s="12">
        <v>80</v>
      </c>
      <c r="H60" s="28" t="str">
        <f t="shared" si="0"/>
        <v>53:22</v>
      </c>
      <c r="I60" s="21" t="s">
        <v>616</v>
      </c>
      <c r="J60" s="21" t="s">
        <v>609</v>
      </c>
    </row>
    <row r="61" spans="1:10" ht="15">
      <c r="A61" s="12" t="str">
        <f>CONCATENATE(VLOOKUP(G61,Startovka!A:E,4,FALSE),"  ",COUNTIF(F$2:F61,F61))</f>
        <v>MV50  10</v>
      </c>
      <c r="B61" s="12">
        <v>60</v>
      </c>
      <c r="C61" s="11" t="str">
        <f>VLOOKUP(G61,Startovka!A:E,2,FALSE)</f>
        <v>Freitinger Pavel</v>
      </c>
      <c r="D61" s="12">
        <f>VLOOKUP(G61,Startovka!A:E,3,FALSE)</f>
        <v>1964</v>
      </c>
      <c r="E61" s="16" t="str">
        <f>VLOOKUP(G61,Startovka!A:E,5,FALSE)</f>
        <v>Vanovice</v>
      </c>
      <c r="F61" s="12" t="str">
        <f>VLOOKUP(G61,Startovka!A:E,4,FALSE)</f>
        <v>MV50</v>
      </c>
      <c r="G61" s="12">
        <v>8</v>
      </c>
      <c r="H61" s="28" t="str">
        <f t="shared" si="0"/>
        <v>53:37</v>
      </c>
      <c r="I61" s="21" t="s">
        <v>616</v>
      </c>
      <c r="J61" s="21" t="s">
        <v>578</v>
      </c>
    </row>
    <row r="62" spans="1:10" ht="15">
      <c r="A62" s="12" t="str">
        <f>CONCATENATE(VLOOKUP(G62,Startovka!A:E,4,FALSE),"  ",COUNTIF(F$2:F62,F62))</f>
        <v>ŽV35  4</v>
      </c>
      <c r="B62" s="12">
        <v>61</v>
      </c>
      <c r="C62" s="11" t="str">
        <f>VLOOKUP(G62,Startovka!A:E,2,FALSE)</f>
        <v>Dudová Vedula</v>
      </c>
      <c r="D62" s="12">
        <f>VLOOKUP(G62,Startovka!A:E,3,FALSE)</f>
        <v>1976</v>
      </c>
      <c r="E62" s="16" t="str">
        <f>VLOOKUP(G62,Startovka!A:E,5,FALSE)</f>
        <v>Orel Vyškov</v>
      </c>
      <c r="F62" s="12" t="str">
        <f>VLOOKUP(G62,Startovka!A:E,4,FALSE)</f>
        <v>ŽV35</v>
      </c>
      <c r="G62" s="12">
        <v>35</v>
      </c>
      <c r="H62" s="28" t="str">
        <f t="shared" si="0"/>
        <v>53:48</v>
      </c>
      <c r="I62" s="21" t="s">
        <v>616</v>
      </c>
      <c r="J62" s="21" t="s">
        <v>611</v>
      </c>
    </row>
    <row r="63" spans="1:10" ht="15">
      <c r="A63" s="12" t="str">
        <f>CONCATENATE(VLOOKUP(G63,Startovka!A:E,4,FALSE),"  ",COUNTIF(F$2:F63,F63))</f>
        <v>ŽV45  4</v>
      </c>
      <c r="B63" s="12">
        <v>62</v>
      </c>
      <c r="C63" s="11" t="str">
        <f>VLOOKUP(G63,Startovka!A:E,2,FALSE)</f>
        <v>Málková Anna</v>
      </c>
      <c r="D63" s="12">
        <f>VLOOKUP(G63,Startovka!A:E,3,FALSE)</f>
        <v>1963</v>
      </c>
      <c r="E63" s="16" t="str">
        <f>VLOOKUP(G63,Startovka!A:E,5,FALSE)</f>
        <v>Orel Vyškov</v>
      </c>
      <c r="F63" s="12" t="str">
        <f>VLOOKUP(G63,Startovka!A:E,4,FALSE)</f>
        <v>ŽV45</v>
      </c>
      <c r="G63" s="12">
        <v>39</v>
      </c>
      <c r="H63" s="28" t="str">
        <f t="shared" si="0"/>
        <v>54:08</v>
      </c>
      <c r="I63" s="21" t="s">
        <v>606</v>
      </c>
      <c r="J63" s="21" t="s">
        <v>602</v>
      </c>
    </row>
    <row r="64" spans="1:10" ht="15">
      <c r="A64" s="12" t="str">
        <f>CONCATENATE(VLOOKUP(G64,Startovka!A:E,4,FALSE),"  ",COUNTIF(F$2:F64,F64))</f>
        <v>ŽV45  5</v>
      </c>
      <c r="B64" s="12">
        <v>63</v>
      </c>
      <c r="C64" s="11" t="str">
        <f>VLOOKUP(G64,Startovka!A:E,2,FALSE)</f>
        <v>Blahová Jaroslava</v>
      </c>
      <c r="D64" s="12">
        <f>VLOOKUP(G64,Startovka!A:E,3,FALSE)</f>
        <v>1967</v>
      </c>
      <c r="E64" s="16" t="str">
        <f>VLOOKUP(G64,Startovka!A:E,5,FALSE)</f>
        <v>BK Vísky</v>
      </c>
      <c r="F64" s="12" t="str">
        <f>VLOOKUP(G64,Startovka!A:E,4,FALSE)</f>
        <v>ŽV45</v>
      </c>
      <c r="G64" s="12">
        <v>26</v>
      </c>
      <c r="H64" s="28" t="str">
        <f t="shared" si="0"/>
        <v>54:10</v>
      </c>
      <c r="I64" s="21" t="s">
        <v>606</v>
      </c>
      <c r="J64" s="21" t="s">
        <v>571</v>
      </c>
    </row>
    <row r="65" spans="1:10" ht="15">
      <c r="A65" s="12" t="str">
        <f>CONCATENATE(VLOOKUP(G65,Startovka!A:E,4,FALSE),"  ",COUNTIF(F$2:F65,F65))</f>
        <v>ŽV45  6</v>
      </c>
      <c r="B65" s="12">
        <v>64</v>
      </c>
      <c r="C65" s="11" t="str">
        <f>VLOOKUP(G65,Startovka!A:E,2,FALSE)</f>
        <v>Crhová Ivana</v>
      </c>
      <c r="D65" s="12">
        <f>VLOOKUP(G65,Startovka!A:E,3,FALSE)</f>
        <v>1966</v>
      </c>
      <c r="E65" s="16" t="str">
        <f>VLOOKUP(G65,Startovka!A:E,5,FALSE)</f>
        <v>BK Vísky</v>
      </c>
      <c r="F65" s="12" t="str">
        <f>VLOOKUP(G65,Startovka!A:E,4,FALSE)</f>
        <v>ŽV45</v>
      </c>
      <c r="G65" s="12">
        <v>27</v>
      </c>
      <c r="H65" s="28" t="str">
        <f t="shared" si="0"/>
        <v>54:33</v>
      </c>
      <c r="I65" s="21" t="s">
        <v>606</v>
      </c>
      <c r="J65" s="21" t="s">
        <v>586</v>
      </c>
    </row>
    <row r="66" spans="1:10" ht="15">
      <c r="A66" s="12" t="str">
        <f>CONCATENATE(VLOOKUP(G66,Startovka!A:E,4,FALSE),"  ",COUNTIF(F$2:F66,F66))</f>
        <v>JKY  2</v>
      </c>
      <c r="B66" s="12">
        <v>65</v>
      </c>
      <c r="C66" s="11" t="str">
        <f>VLOOKUP(G66,Startovka!A:E,2,FALSE)</f>
        <v>Centnerová Radmila</v>
      </c>
      <c r="D66" s="12">
        <f>VLOOKUP(G66,Startovka!A:E,3,FALSE)</f>
        <v>2000</v>
      </c>
      <c r="E66" s="16" t="str">
        <f>VLOOKUP(G66,Startovka!A:E,5,FALSE)</f>
        <v>ASK Blansko</v>
      </c>
      <c r="F66" s="12" t="str">
        <f>VLOOKUP(G66,Startovka!A:E,4,FALSE)</f>
        <v>JKY</v>
      </c>
      <c r="G66" s="12">
        <v>7</v>
      </c>
      <c r="H66" s="28" t="str">
        <f t="shared" si="0"/>
        <v>54:46</v>
      </c>
      <c r="I66" s="21" t="s">
        <v>606</v>
      </c>
      <c r="J66" s="21" t="s">
        <v>601</v>
      </c>
    </row>
    <row r="67" spans="1:10" ht="15">
      <c r="A67" s="12" t="str">
        <f>CONCATENATE(VLOOKUP(G67,Startovka!A:E,4,FALSE),"  ",COUNTIF(F$2:F67,F67))</f>
        <v>ŽV45  7</v>
      </c>
      <c r="B67" s="12">
        <v>66</v>
      </c>
      <c r="C67" s="11" t="str">
        <f>VLOOKUP(G67,Startovka!A:E,2,FALSE)</f>
        <v>Hořínková Jana</v>
      </c>
      <c r="D67" s="12">
        <f>VLOOKUP(G67,Startovka!A:E,3,FALSE)</f>
        <v>1965</v>
      </c>
      <c r="E67" s="16" t="str">
        <f>VLOOKUP(G67,Startovka!A:E,5,FALSE)</f>
        <v>Střelka Brno</v>
      </c>
      <c r="F67" s="12" t="str">
        <f>VLOOKUP(G67,Startovka!A:E,4,FALSE)</f>
        <v>ŽV45</v>
      </c>
      <c r="G67" s="12">
        <v>52</v>
      </c>
      <c r="H67" s="28" t="str">
        <f aca="true" t="shared" si="1" ref="H67:H94">I67&amp;":"&amp;J67</f>
        <v>54:59</v>
      </c>
      <c r="I67" s="21" t="s">
        <v>606</v>
      </c>
      <c r="J67" s="21" t="s">
        <v>610</v>
      </c>
    </row>
    <row r="68" spans="1:10" ht="15">
      <c r="A68" s="12" t="str">
        <f>CONCATENATE(VLOOKUP(G68,Startovka!A:E,4,FALSE),"  ",COUNTIF(F$2:F68,F68))</f>
        <v>MV60  5</v>
      </c>
      <c r="B68" s="12">
        <v>67</v>
      </c>
      <c r="C68" s="11" t="str">
        <f>VLOOKUP(G68,Startovka!A:E,2,FALSE)</f>
        <v>Juránek Stanislav</v>
      </c>
      <c r="D68" s="12">
        <f>VLOOKUP(G68,Startovka!A:E,3,FALSE)</f>
        <v>1956</v>
      </c>
      <c r="E68" s="16" t="str">
        <f>VLOOKUP(G68,Startovka!A:E,5,FALSE)</f>
        <v>Orel Židenice</v>
      </c>
      <c r="F68" s="12" t="str">
        <f>VLOOKUP(G68,Startovka!A:E,4,FALSE)</f>
        <v>MV60</v>
      </c>
      <c r="G68" s="12">
        <v>65</v>
      </c>
      <c r="H68" s="28" t="str">
        <f t="shared" si="1"/>
        <v>56:03</v>
      </c>
      <c r="I68" s="21" t="s">
        <v>577</v>
      </c>
      <c r="J68" s="21" t="s">
        <v>617</v>
      </c>
    </row>
    <row r="69" spans="1:10" ht="15">
      <c r="A69" s="12" t="str">
        <f>CONCATENATE(VLOOKUP(G69,Startovka!A:E,4,FALSE),"  ",COUNTIF(F$2:F69,F69))</f>
        <v>ŽV35  5</v>
      </c>
      <c r="B69" s="12">
        <v>68</v>
      </c>
      <c r="C69" s="11" t="str">
        <f>VLOOKUP(G69,Startovka!A:E,2,FALSE)</f>
        <v>Vrtílková Inka</v>
      </c>
      <c r="D69" s="12">
        <f>VLOOKUP(G69,Startovka!A:E,3,FALSE)</f>
        <v>1979</v>
      </c>
      <c r="E69" s="16" t="str">
        <f>VLOOKUP(G69,Startovka!A:E,5,FALSE)</f>
        <v>Osten</v>
      </c>
      <c r="F69" s="12" t="str">
        <f>VLOOKUP(G69,Startovka!A:E,4,FALSE)</f>
        <v>ŽV35</v>
      </c>
      <c r="G69" s="12">
        <v>62</v>
      </c>
      <c r="H69" s="28" t="str">
        <f t="shared" si="1"/>
        <v>56:18</v>
      </c>
      <c r="I69" s="21" t="s">
        <v>577</v>
      </c>
      <c r="J69" s="21" t="s">
        <v>614</v>
      </c>
    </row>
    <row r="70" spans="1:10" ht="15">
      <c r="A70" s="12" t="str">
        <f>CONCATENATE(VLOOKUP(G70,Startovka!A:E,4,FALSE),"  ",COUNTIF(F$2:F70,F70))</f>
        <v>M  19</v>
      </c>
      <c r="B70" s="12">
        <v>69</v>
      </c>
      <c r="C70" s="11" t="str">
        <f>VLOOKUP(G70,Startovka!A:E,2,FALSE)</f>
        <v>Dostál Martin</v>
      </c>
      <c r="D70" s="12">
        <f>VLOOKUP(G70,Startovka!A:E,3,FALSE)</f>
        <v>1984</v>
      </c>
      <c r="E70" s="16" t="str">
        <f>VLOOKUP(G70,Startovka!A:E,5,FALSE)</f>
        <v>Bačov</v>
      </c>
      <c r="F70" s="12" t="str">
        <f>VLOOKUP(G70,Startovka!A:E,4,FALSE)</f>
        <v>M</v>
      </c>
      <c r="G70" s="12">
        <v>68</v>
      </c>
      <c r="H70" s="28" t="str">
        <f t="shared" si="1"/>
        <v>56:49</v>
      </c>
      <c r="I70" s="21" t="s">
        <v>577</v>
      </c>
      <c r="J70" s="21" t="s">
        <v>576</v>
      </c>
    </row>
    <row r="71" spans="1:10" ht="15">
      <c r="A71" s="12" t="str">
        <f>CONCATENATE(VLOOKUP(G71,Startovka!A:E,4,FALSE),"  ",COUNTIF(F$2:F71,F71))</f>
        <v>ŽV45  8</v>
      </c>
      <c r="B71" s="12">
        <v>70</v>
      </c>
      <c r="C71" s="11" t="str">
        <f>VLOOKUP(G71,Startovka!A:E,2,FALSE)</f>
        <v>Slabáková Lenka</v>
      </c>
      <c r="D71" s="12">
        <f>VLOOKUP(G71,Startovka!A:E,3,FALSE)</f>
        <v>1966</v>
      </c>
      <c r="E71" s="16" t="str">
        <f>VLOOKUP(G71,Startovka!A:E,5,FALSE)</f>
        <v>Orel Brno Židenice</v>
      </c>
      <c r="F71" s="12" t="str">
        <f>VLOOKUP(G71,Startovka!A:E,4,FALSE)</f>
        <v>ŽV45</v>
      </c>
      <c r="G71" s="12">
        <v>50</v>
      </c>
      <c r="H71" s="28" t="str">
        <f t="shared" si="1"/>
        <v>57:50</v>
      </c>
      <c r="I71" s="21" t="s">
        <v>618</v>
      </c>
      <c r="J71" s="21" t="s">
        <v>605</v>
      </c>
    </row>
    <row r="72" spans="1:10" ht="15">
      <c r="A72" s="12" t="str">
        <f>CONCATENATE(VLOOKUP(G72,Startovka!A:E,4,FALSE),"  ",COUNTIF(F$2:F72,F72))</f>
        <v>ŽV35  6</v>
      </c>
      <c r="B72" s="12">
        <v>71</v>
      </c>
      <c r="C72" s="11" t="str">
        <f>VLOOKUP(G72,Startovka!A:E,2,FALSE)</f>
        <v>Hladká Klára</v>
      </c>
      <c r="D72" s="12">
        <f>VLOOKUP(G72,Startovka!A:E,3,FALSE)</f>
        <v>1978</v>
      </c>
      <c r="E72" s="16" t="str">
        <f>VLOOKUP(G72,Startovka!A:E,5,FALSE)</f>
        <v>Orel Brno Židenice</v>
      </c>
      <c r="F72" s="12" t="str">
        <f>VLOOKUP(G72,Startovka!A:E,4,FALSE)</f>
        <v>ŽV35</v>
      </c>
      <c r="G72" s="12">
        <v>34</v>
      </c>
      <c r="H72" s="28" t="str">
        <f t="shared" si="1"/>
        <v>58:12</v>
      </c>
      <c r="I72" s="21" t="s">
        <v>619</v>
      </c>
      <c r="J72" s="21" t="s">
        <v>589</v>
      </c>
    </row>
    <row r="73" spans="1:10" ht="15">
      <c r="A73" s="12" t="str">
        <f>CONCATENATE(VLOOKUP(G73,Startovka!A:E,4,FALSE),"  ",COUNTIF(F$2:F73,F73))</f>
        <v>Ž  7</v>
      </c>
      <c r="B73" s="12">
        <v>72</v>
      </c>
      <c r="C73" s="11" t="str">
        <f>VLOOKUP(G73,Startovka!A:E,2,FALSE)</f>
        <v>Zdařilová Zuzana</v>
      </c>
      <c r="D73" s="12">
        <f>VLOOKUP(G73,Startovka!A:E,3,FALSE)</f>
        <v>1983</v>
      </c>
      <c r="E73" s="16" t="str">
        <f>VLOOKUP(G73,Startovka!A:E,5,FALSE)</f>
        <v>Orel Brno Židenice</v>
      </c>
      <c r="F73" s="12" t="str">
        <f>VLOOKUP(G73,Startovka!A:E,4,FALSE)</f>
        <v>Ž</v>
      </c>
      <c r="G73" s="12">
        <v>49</v>
      </c>
      <c r="H73" s="28" t="str">
        <f t="shared" si="1"/>
        <v>59:26</v>
      </c>
      <c r="I73" s="21" t="s">
        <v>610</v>
      </c>
      <c r="J73" s="21" t="s">
        <v>572</v>
      </c>
    </row>
    <row r="74" spans="1:10" ht="15">
      <c r="A74" s="12" t="str">
        <f>CONCATENATE(VLOOKUP(G74,Startovka!A:E,4,FALSE),"  ",COUNTIF(F$2:F74,F74))</f>
        <v>ŽV35  7</v>
      </c>
      <c r="B74" s="12">
        <v>73</v>
      </c>
      <c r="C74" s="11" t="str">
        <f>VLOOKUP(G74,Startovka!A:E,2,FALSE)</f>
        <v>Svobodová Martina</v>
      </c>
      <c r="D74" s="12">
        <f>VLOOKUP(G74,Startovka!A:E,3,FALSE)</f>
        <v>1975</v>
      </c>
      <c r="E74" s="16" t="str">
        <f>VLOOKUP(G74,Startovka!A:E,5,FALSE)</f>
        <v>Orel Obřany</v>
      </c>
      <c r="F74" s="12" t="str">
        <f>VLOOKUP(G74,Startovka!A:E,4,FALSE)</f>
        <v>ŽV35</v>
      </c>
      <c r="G74" s="12">
        <v>3</v>
      </c>
      <c r="H74" s="28" t="str">
        <f t="shared" si="1"/>
        <v>59:37</v>
      </c>
      <c r="I74" s="21" t="s">
        <v>610</v>
      </c>
      <c r="J74" s="21" t="s">
        <v>578</v>
      </c>
    </row>
    <row r="75" spans="1:8" ht="15">
      <c r="A75" s="12" t="str">
        <f>CONCATENATE(VLOOKUP(G75,Startovka!A:E,4,FALSE),"  ",COUNTIF(F$2:F75,F75))</f>
        <v>MV60  6</v>
      </c>
      <c r="B75" s="12">
        <v>74</v>
      </c>
      <c r="C75" s="11" t="str">
        <f>VLOOKUP(G75,Startovka!A:E,2,FALSE)</f>
        <v>Stráník Aleš</v>
      </c>
      <c r="D75" s="12">
        <f>VLOOKUP(G75,Startovka!A:E,3,FALSE)</f>
        <v>1950</v>
      </c>
      <c r="E75" s="16" t="str">
        <f>VLOOKUP(G75,Startovka!A:E,5,FALSE)</f>
        <v>BK Blansko</v>
      </c>
      <c r="F75" s="12" t="str">
        <f>VLOOKUP(G75,Startovka!A:E,4,FALSE)</f>
        <v>MV60</v>
      </c>
      <c r="G75" s="12">
        <v>54</v>
      </c>
      <c r="H75" s="89">
        <v>0.04175925925925925</v>
      </c>
    </row>
    <row r="76" spans="1:8" ht="15">
      <c r="A76" s="12" t="str">
        <f>CONCATENATE(VLOOKUP(G76,Startovka!A:E,4,FALSE),"  ",COUNTIF(F$2:F76,F76))</f>
        <v>ŽV35  8</v>
      </c>
      <c r="B76" s="12">
        <v>75</v>
      </c>
      <c r="C76" s="11" t="str">
        <f>VLOOKUP(G76,Startovka!A:E,2,FALSE)</f>
        <v>Kuchařová Lucie</v>
      </c>
      <c r="D76" s="12">
        <f>VLOOKUP(G76,Startovka!A:E,3,FALSE)</f>
        <v>1980</v>
      </c>
      <c r="E76" s="16" t="str">
        <f>VLOOKUP(G76,Startovka!A:E,5,FALSE)</f>
        <v>Blansko</v>
      </c>
      <c r="F76" s="12" t="str">
        <f>VLOOKUP(G76,Startovka!A:E,4,FALSE)</f>
        <v>ŽV35</v>
      </c>
      <c r="G76" s="12">
        <v>17</v>
      </c>
      <c r="H76" s="89">
        <v>0.04206018518518518</v>
      </c>
    </row>
    <row r="77" spans="1:8" ht="15">
      <c r="A77" s="12" t="str">
        <f>CONCATENATE(VLOOKUP(G77,Startovka!A:E,4,FALSE),"  ",COUNTIF(F$2:F77,F77))</f>
        <v>MV60  7</v>
      </c>
      <c r="B77" s="12">
        <v>76</v>
      </c>
      <c r="C77" s="11" t="str">
        <f>VLOOKUP(G77,Startovka!A:E,2,FALSE)</f>
        <v>Tomíšek Jindřich</v>
      </c>
      <c r="D77" s="12">
        <f>VLOOKUP(G77,Startovka!A:E,3,FALSE)</f>
        <v>1939</v>
      </c>
      <c r="E77" s="16" t="str">
        <f>VLOOKUP(G77,Startovka!A:E,5,FALSE)</f>
        <v>Orel Horní Moštěnice</v>
      </c>
      <c r="F77" s="12" t="str">
        <f>VLOOKUP(G77,Startovka!A:E,4,FALSE)</f>
        <v>MV60</v>
      </c>
      <c r="G77" s="12">
        <v>1</v>
      </c>
      <c r="H77" s="89">
        <v>0.04288194444444444</v>
      </c>
    </row>
    <row r="78" spans="1:8" ht="15">
      <c r="A78" s="12" t="str">
        <f>CONCATENATE(VLOOKUP(G78,Startovka!A:E,4,FALSE),"  ",COUNTIF(F$2:F78,F78))</f>
        <v>MV60  8</v>
      </c>
      <c r="B78" s="12">
        <v>77</v>
      </c>
      <c r="C78" s="11" t="str">
        <f>VLOOKUP(G78,Startovka!A:E,2,FALSE)</f>
        <v>Růžička Bohuslav</v>
      </c>
      <c r="D78" s="12">
        <f>VLOOKUP(G78,Startovka!A:E,3,FALSE)</f>
        <v>1946</v>
      </c>
      <c r="E78" s="16" t="str">
        <f>VLOOKUP(G78,Startovka!A:E,5,FALSE)</f>
        <v>Ráječko</v>
      </c>
      <c r="F78" s="12" t="str">
        <f>VLOOKUP(G78,Startovka!A:E,4,FALSE)</f>
        <v>MV60</v>
      </c>
      <c r="G78" s="12">
        <v>75</v>
      </c>
      <c r="H78" s="89">
        <v>0.04393518518518519</v>
      </c>
    </row>
    <row r="79" spans="1:8" ht="15">
      <c r="A79" s="12" t="str">
        <f>CONCATENATE(VLOOKUP(G79,Startovka!A:E,4,FALSE),"  ",COUNTIF(F$2:F79,F79))</f>
        <v>MV50  11</v>
      </c>
      <c r="B79" s="12">
        <v>78</v>
      </c>
      <c r="C79" s="11" t="str">
        <f>VLOOKUP(G79,Startovka!A:E,2,FALSE)</f>
        <v>Plíva Vladimír</v>
      </c>
      <c r="D79" s="12">
        <f>VLOOKUP(G79,Startovka!A:E,3,FALSE)</f>
        <v>1957</v>
      </c>
      <c r="E79" s="16" t="str">
        <f>VLOOKUP(G79,Startovka!A:E,5,FALSE)</f>
        <v>Orel Dolní Dobrouč</v>
      </c>
      <c r="F79" s="12" t="str">
        <f>VLOOKUP(G79,Startovka!A:E,4,FALSE)</f>
        <v>MV50</v>
      </c>
      <c r="G79" s="12">
        <v>45</v>
      </c>
      <c r="H79" s="89">
        <v>0.04530092592592593</v>
      </c>
    </row>
    <row r="80" spans="1:8" ht="15">
      <c r="A80" s="12" t="str">
        <f>CONCATENATE(VLOOKUP(G80,Startovka!A:E,4,FALSE),"  ",COUNTIF(F$2:F80,F80))</f>
        <v>MV60  9</v>
      </c>
      <c r="B80" s="12">
        <v>79</v>
      </c>
      <c r="C80" s="11" t="str">
        <f>VLOOKUP(G80,Startovka!A:E,2,FALSE)</f>
        <v>Charvát Jan</v>
      </c>
      <c r="D80" s="12">
        <f>VLOOKUP(G80,Startovka!A:E,3,FALSE)</f>
        <v>1947</v>
      </c>
      <c r="E80" s="16" t="str">
        <f>VLOOKUP(G80,Startovka!A:E,5,FALSE)</f>
        <v>Horizont</v>
      </c>
      <c r="F80" s="12" t="str">
        <f>VLOOKUP(G80,Startovka!A:E,4,FALSE)</f>
        <v>MV60</v>
      </c>
      <c r="G80" s="12">
        <v>81</v>
      </c>
      <c r="H80" s="89">
        <v>0.05434027777777778</v>
      </c>
    </row>
    <row r="81" spans="1:8" ht="15">
      <c r="A81" s="12" t="e">
        <f>CONCATENATE(VLOOKUP(G81,Startovka!A:E,4,FALSE),"  ",COUNTIF(F$2:F81,F81))</f>
        <v>#N/A</v>
      </c>
      <c r="B81" s="12">
        <v>80</v>
      </c>
      <c r="C81" s="11" t="e">
        <f>VLOOKUP(G81,Startovka!A:E,2,FALSE)</f>
        <v>#N/A</v>
      </c>
      <c r="D81" s="12" t="e">
        <f>VLOOKUP(G81,Startovka!A:E,3,FALSE)</f>
        <v>#N/A</v>
      </c>
      <c r="E81" s="16" t="e">
        <f>VLOOKUP(G81,Startovka!A:E,5,FALSE)</f>
        <v>#N/A</v>
      </c>
      <c r="F81" s="12" t="e">
        <f>VLOOKUP(G81,Startovka!A:E,4,FALSE)</f>
        <v>#N/A</v>
      </c>
      <c r="G81" s="12"/>
      <c r="H81" s="28" t="str">
        <f t="shared" si="1"/>
        <v>:</v>
      </c>
    </row>
    <row r="82" spans="1:8" ht="15">
      <c r="A82" s="12" t="e">
        <f>CONCATENATE(VLOOKUP(G82,Startovka!A:E,4,FALSE),"  ",COUNTIF(F$2:F82,F82))</f>
        <v>#N/A</v>
      </c>
      <c r="B82" s="12">
        <v>81</v>
      </c>
      <c r="C82" s="11" t="e">
        <f>VLOOKUP(G82,Startovka!A:E,2,FALSE)</f>
        <v>#N/A</v>
      </c>
      <c r="D82" s="12" t="e">
        <f>VLOOKUP(G82,Startovka!A:E,3,FALSE)</f>
        <v>#N/A</v>
      </c>
      <c r="E82" s="16" t="e">
        <f>VLOOKUP(G82,Startovka!A:E,5,FALSE)</f>
        <v>#N/A</v>
      </c>
      <c r="F82" s="12" t="e">
        <f>VLOOKUP(G82,Startovka!A:E,4,FALSE)</f>
        <v>#N/A</v>
      </c>
      <c r="G82" s="12"/>
      <c r="H82" s="28" t="str">
        <f t="shared" si="1"/>
        <v>:</v>
      </c>
    </row>
    <row r="83" spans="1:8" ht="15">
      <c r="A83" s="12" t="e">
        <f>CONCATENATE(VLOOKUP(G83,Startovka!A:E,4,FALSE),"  ",COUNTIF(F$2:F83,F83))</f>
        <v>#N/A</v>
      </c>
      <c r="B83" s="12">
        <v>82</v>
      </c>
      <c r="C83" s="11" t="e">
        <f>VLOOKUP(G83,Startovka!A:E,2,FALSE)</f>
        <v>#N/A</v>
      </c>
      <c r="D83" s="12" t="e">
        <f>VLOOKUP(G83,Startovka!A:E,3,FALSE)</f>
        <v>#N/A</v>
      </c>
      <c r="E83" s="16" t="e">
        <f>VLOOKUP(G83,Startovka!A:E,5,FALSE)</f>
        <v>#N/A</v>
      </c>
      <c r="F83" s="12" t="e">
        <f>VLOOKUP(G83,Startovka!A:E,4,FALSE)</f>
        <v>#N/A</v>
      </c>
      <c r="G83" s="12"/>
      <c r="H83" s="28" t="str">
        <f t="shared" si="1"/>
        <v>:</v>
      </c>
    </row>
    <row r="84" spans="1:8" ht="15">
      <c r="A84" s="12" t="e">
        <f>CONCATENATE(VLOOKUP(G84,Startovka!A:E,4,FALSE),"  ",COUNTIF(F$2:F84,F84))</f>
        <v>#N/A</v>
      </c>
      <c r="B84" s="12">
        <v>83</v>
      </c>
      <c r="C84" s="11" t="e">
        <f>VLOOKUP(G84,Startovka!A:E,2,FALSE)</f>
        <v>#N/A</v>
      </c>
      <c r="D84" s="12" t="e">
        <f>VLOOKUP(G84,Startovka!A:E,3,FALSE)</f>
        <v>#N/A</v>
      </c>
      <c r="E84" s="16" t="e">
        <f>VLOOKUP(G84,Startovka!A:E,5,FALSE)</f>
        <v>#N/A</v>
      </c>
      <c r="F84" s="12" t="e">
        <f>VLOOKUP(G84,Startovka!A:E,4,FALSE)</f>
        <v>#N/A</v>
      </c>
      <c r="G84" s="12"/>
      <c r="H84" s="28" t="str">
        <f t="shared" si="1"/>
        <v>:</v>
      </c>
    </row>
    <row r="85" spans="1:8" ht="15">
      <c r="A85" s="12" t="e">
        <f>CONCATENATE(VLOOKUP(G85,Startovka!A:E,4,FALSE),"  ",COUNTIF(F$2:F85,F85))</f>
        <v>#N/A</v>
      </c>
      <c r="B85" s="12">
        <v>84</v>
      </c>
      <c r="C85" s="11" t="e">
        <f>VLOOKUP(G85,Startovka!A:E,2,FALSE)</f>
        <v>#N/A</v>
      </c>
      <c r="D85" s="12" t="e">
        <f>VLOOKUP(G85,Startovka!A:E,3,FALSE)</f>
        <v>#N/A</v>
      </c>
      <c r="E85" s="16" t="e">
        <f>VLOOKUP(G85,Startovka!A:E,5,FALSE)</f>
        <v>#N/A</v>
      </c>
      <c r="F85" s="12" t="e">
        <f>VLOOKUP(G85,Startovka!A:E,4,FALSE)</f>
        <v>#N/A</v>
      </c>
      <c r="G85" s="12"/>
      <c r="H85" s="28" t="str">
        <f t="shared" si="1"/>
        <v>:</v>
      </c>
    </row>
    <row r="86" spans="1:8" ht="15">
      <c r="A86" s="12" t="e">
        <f>CONCATENATE(VLOOKUP(G86,Startovka!A:E,4,FALSE),"  ",COUNTIF(F$2:F86,F86))</f>
        <v>#N/A</v>
      </c>
      <c r="B86" s="12">
        <v>85</v>
      </c>
      <c r="C86" s="11" t="e">
        <f>VLOOKUP(G86,Startovka!A:E,2,FALSE)</f>
        <v>#N/A</v>
      </c>
      <c r="D86" s="12" t="e">
        <f>VLOOKUP(G86,Startovka!A:E,3,FALSE)</f>
        <v>#N/A</v>
      </c>
      <c r="E86" s="16" t="e">
        <f>VLOOKUP(G86,Startovka!A:E,5,FALSE)</f>
        <v>#N/A</v>
      </c>
      <c r="F86" s="12" t="e">
        <f>VLOOKUP(G86,Startovka!A:E,4,FALSE)</f>
        <v>#N/A</v>
      </c>
      <c r="G86" s="12"/>
      <c r="H86" s="28" t="str">
        <f t="shared" si="1"/>
        <v>:</v>
      </c>
    </row>
    <row r="87" spans="1:8" ht="15">
      <c r="A87" s="12" t="e">
        <f>CONCATENATE(VLOOKUP(G87,Startovka!A:E,4,FALSE),"  ",COUNTIF(F$2:F87,F87))</f>
        <v>#N/A</v>
      </c>
      <c r="B87" s="12">
        <v>86</v>
      </c>
      <c r="C87" s="11" t="e">
        <f>VLOOKUP(G87,Startovka!A:E,2,FALSE)</f>
        <v>#N/A</v>
      </c>
      <c r="D87" s="12" t="e">
        <f>VLOOKUP(G87,Startovka!A:E,3,FALSE)</f>
        <v>#N/A</v>
      </c>
      <c r="E87" s="16" t="e">
        <f>VLOOKUP(G87,Startovka!A:E,5,FALSE)</f>
        <v>#N/A</v>
      </c>
      <c r="F87" s="12" t="e">
        <f>VLOOKUP(G87,Startovka!A:E,4,FALSE)</f>
        <v>#N/A</v>
      </c>
      <c r="G87" s="12"/>
      <c r="H87" s="28" t="str">
        <f t="shared" si="1"/>
        <v>:</v>
      </c>
    </row>
    <row r="88" spans="1:8" ht="15">
      <c r="A88" s="12" t="e">
        <f>CONCATENATE(VLOOKUP(G88,Startovka!A:E,4,FALSE),"  ",COUNTIF(F$2:F88,F88))</f>
        <v>#N/A</v>
      </c>
      <c r="B88" s="12">
        <v>87</v>
      </c>
      <c r="C88" s="11" t="e">
        <f>VLOOKUP(G88,Startovka!A:E,2,FALSE)</f>
        <v>#N/A</v>
      </c>
      <c r="D88" s="12" t="e">
        <f>VLOOKUP(G88,Startovka!A:E,3,FALSE)</f>
        <v>#N/A</v>
      </c>
      <c r="E88" s="16" t="e">
        <f>VLOOKUP(G88,Startovka!A:E,5,FALSE)</f>
        <v>#N/A</v>
      </c>
      <c r="F88" s="12" t="e">
        <f>VLOOKUP(G88,Startovka!A:E,4,FALSE)</f>
        <v>#N/A</v>
      </c>
      <c r="G88" s="12"/>
      <c r="H88" s="28" t="str">
        <f t="shared" si="1"/>
        <v>:</v>
      </c>
    </row>
    <row r="89" spans="1:8" ht="15">
      <c r="A89" s="12" t="e">
        <f>CONCATENATE(VLOOKUP(G89,Startovka!A:E,4,FALSE),"  ",COUNTIF(F$2:F89,F89))</f>
        <v>#N/A</v>
      </c>
      <c r="B89" s="12">
        <v>88</v>
      </c>
      <c r="C89" s="11" t="e">
        <f>VLOOKUP(G89,Startovka!A:E,2,FALSE)</f>
        <v>#N/A</v>
      </c>
      <c r="D89" s="12" t="e">
        <f>VLOOKUP(G89,Startovka!A:E,3,FALSE)</f>
        <v>#N/A</v>
      </c>
      <c r="E89" s="16" t="e">
        <f>VLOOKUP(G89,Startovka!A:E,5,FALSE)</f>
        <v>#N/A</v>
      </c>
      <c r="F89" s="12" t="e">
        <f>VLOOKUP(G89,Startovka!A:E,4,FALSE)</f>
        <v>#N/A</v>
      </c>
      <c r="G89" s="12"/>
      <c r="H89" s="28" t="str">
        <f t="shared" si="1"/>
        <v>:</v>
      </c>
    </row>
    <row r="90" spans="1:8" ht="15">
      <c r="A90" s="12" t="e">
        <f>CONCATENATE(VLOOKUP(G90,Startovka!A:E,4,FALSE),"  ",COUNTIF(F$2:F90,F90))</f>
        <v>#N/A</v>
      </c>
      <c r="B90" s="12">
        <v>89</v>
      </c>
      <c r="C90" s="11" t="e">
        <f>VLOOKUP(G90,Startovka!A:E,2,FALSE)</f>
        <v>#N/A</v>
      </c>
      <c r="D90" s="12" t="e">
        <f>VLOOKUP(G90,Startovka!A:E,3,FALSE)</f>
        <v>#N/A</v>
      </c>
      <c r="E90" s="16" t="e">
        <f>VLOOKUP(G90,Startovka!A:E,5,FALSE)</f>
        <v>#N/A</v>
      </c>
      <c r="F90" s="12" t="e">
        <f>VLOOKUP(G90,Startovka!A:E,4,FALSE)</f>
        <v>#N/A</v>
      </c>
      <c r="G90" s="12"/>
      <c r="H90" s="28" t="str">
        <f t="shared" si="1"/>
        <v>:</v>
      </c>
    </row>
    <row r="91" spans="1:8" ht="15">
      <c r="A91" s="12" t="e">
        <f>CONCATENATE(VLOOKUP(G91,Startovka!A:E,4,FALSE),"  ",COUNTIF(F$2:F91,F91))</f>
        <v>#N/A</v>
      </c>
      <c r="B91" s="12">
        <v>90</v>
      </c>
      <c r="C91" s="11" t="e">
        <f>VLOOKUP(G91,Startovka!A:E,2,FALSE)</f>
        <v>#N/A</v>
      </c>
      <c r="D91" s="12" t="e">
        <f>VLOOKUP(G91,Startovka!A:E,3,FALSE)</f>
        <v>#N/A</v>
      </c>
      <c r="E91" s="16" t="e">
        <f>VLOOKUP(G91,Startovka!A:E,5,FALSE)</f>
        <v>#N/A</v>
      </c>
      <c r="F91" s="12" t="e">
        <f>VLOOKUP(G91,Startovka!A:E,4,FALSE)</f>
        <v>#N/A</v>
      </c>
      <c r="G91" s="12"/>
      <c r="H91" s="28" t="str">
        <f t="shared" si="1"/>
        <v>:</v>
      </c>
    </row>
    <row r="92" spans="1:8" ht="15">
      <c r="A92" s="12" t="e">
        <f>CONCATENATE(VLOOKUP(G92,Startovka!A:E,4,FALSE),"  ",COUNTIF(F$2:F92,F92))</f>
        <v>#N/A</v>
      </c>
      <c r="B92" s="12">
        <v>91</v>
      </c>
      <c r="C92" s="11" t="e">
        <f>VLOOKUP(G92,Startovka!A:E,2,FALSE)</f>
        <v>#N/A</v>
      </c>
      <c r="D92" s="12" t="e">
        <f>VLOOKUP(G92,Startovka!A:E,3,FALSE)</f>
        <v>#N/A</v>
      </c>
      <c r="E92" s="16" t="e">
        <f>VLOOKUP(G92,Startovka!A:E,5,FALSE)</f>
        <v>#N/A</v>
      </c>
      <c r="F92" s="12" t="e">
        <f>VLOOKUP(G92,Startovka!A:E,4,FALSE)</f>
        <v>#N/A</v>
      </c>
      <c r="G92" s="12"/>
      <c r="H92" s="28" t="str">
        <f t="shared" si="1"/>
        <v>:</v>
      </c>
    </row>
    <row r="93" spans="1:8" ht="15">
      <c r="A93" s="12" t="e">
        <f>CONCATENATE(VLOOKUP(G93,Startovka!A:E,4,FALSE),"  ",COUNTIF(F$2:F93,F93))</f>
        <v>#N/A</v>
      </c>
      <c r="B93" s="12">
        <v>92</v>
      </c>
      <c r="C93" s="11" t="e">
        <f>VLOOKUP(G93,Startovka!A:E,2,FALSE)</f>
        <v>#N/A</v>
      </c>
      <c r="D93" s="12" t="e">
        <f>VLOOKUP(G93,Startovka!A:E,3,FALSE)</f>
        <v>#N/A</v>
      </c>
      <c r="E93" s="16" t="e">
        <f>VLOOKUP(G93,Startovka!A:E,5,FALSE)</f>
        <v>#N/A</v>
      </c>
      <c r="F93" s="12" t="e">
        <f>VLOOKUP(G93,Startovka!A:E,4,FALSE)</f>
        <v>#N/A</v>
      </c>
      <c r="G93" s="12"/>
      <c r="H93" s="28" t="str">
        <f t="shared" si="1"/>
        <v>:</v>
      </c>
    </row>
    <row r="94" spans="1:8" ht="15">
      <c r="A94" s="12" t="e">
        <f>CONCATENATE(VLOOKUP(G94,Startovka!A:E,4,FALSE),"  ",COUNTIF(F$2:F94,F94))</f>
        <v>#N/A</v>
      </c>
      <c r="B94" s="12">
        <v>93</v>
      </c>
      <c r="C94" s="11" t="e">
        <f>VLOOKUP(G94,Startovka!A:E,2,FALSE)</f>
        <v>#N/A</v>
      </c>
      <c r="D94" s="12" t="e">
        <f>VLOOKUP(G94,Startovka!A:E,3,FALSE)</f>
        <v>#N/A</v>
      </c>
      <c r="E94" s="16" t="e">
        <f>VLOOKUP(G94,Startovka!A:E,5,FALSE)</f>
        <v>#N/A</v>
      </c>
      <c r="F94" s="12" t="e">
        <f>VLOOKUP(G94,Startovka!A:E,4,FALSE)</f>
        <v>#N/A</v>
      </c>
      <c r="G94" s="12"/>
      <c r="H94" s="28" t="str">
        <f t="shared" si="1"/>
        <v>: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H62"/>
  <sheetViews>
    <sheetView tabSelected="1" zoomScalePageLayoutView="0" workbookViewId="0" topLeftCell="A1">
      <pane ySplit="1" topLeftCell="A47" activePane="bottomLeft" state="frozen"/>
      <selection pane="topLeft" activeCell="A1" sqref="A1"/>
      <selection pane="bottomLeft" activeCell="K39" sqref="K39"/>
    </sheetView>
  </sheetViews>
  <sheetFormatPr defaultColWidth="9.00390625" defaultRowHeight="12.75"/>
  <cols>
    <col min="1" max="1" width="3.375" style="18" customWidth="1"/>
    <col min="2" max="2" width="2.50390625" style="18" customWidth="1"/>
    <col min="3" max="3" width="23.125" style="19" customWidth="1"/>
    <col min="4" max="4" width="7.00390625" style="17" customWidth="1"/>
    <col min="5" max="5" width="23.125" style="17" customWidth="1"/>
    <col min="6" max="6" width="19.625" style="18" customWidth="1"/>
    <col min="7" max="7" width="11.625" style="30" customWidth="1"/>
    <col min="8" max="8" width="11.50390625" style="17" customWidth="1"/>
    <col min="9" max="16384" width="8.875" style="18" customWidth="1"/>
  </cols>
  <sheetData>
    <row r="1" spans="3:8" s="31" customFormat="1" ht="15">
      <c r="C1" s="32"/>
      <c r="D1" s="31" t="s">
        <v>462</v>
      </c>
      <c r="E1" s="31" t="s">
        <v>2</v>
      </c>
      <c r="F1" s="31" t="s">
        <v>457</v>
      </c>
      <c r="G1" s="33" t="s">
        <v>463</v>
      </c>
      <c r="H1" s="31" t="s">
        <v>464</v>
      </c>
    </row>
    <row r="2" spans="3:4" ht="15">
      <c r="C2" s="31" t="str">
        <f>Startovka!F21</f>
        <v>JŘI</v>
      </c>
      <c r="D2" s="31">
        <f>COUNTIF('Závod_sem vyplňovat výsledky'!F:F,C2)</f>
        <v>2</v>
      </c>
    </row>
    <row r="3" spans="2:8" ht="15">
      <c r="B3" s="18">
        <v>1</v>
      </c>
      <c r="C3" s="19" t="str">
        <f>VLOOKUP(CONCATENATE($C$2,"  ",$B3),'Závod_sem vyplňovat výsledky'!$A:$H,3,FALSE)</f>
        <v>Konečný Petr</v>
      </c>
      <c r="E3" s="17">
        <f>VLOOKUP(CONCATENATE($C$2,"  ",$B3),'Závod_sem vyplňovat výsledky'!$A:$H,4,FALSE)</f>
        <v>1995</v>
      </c>
      <c r="F3" s="18" t="str">
        <f>VLOOKUP(CONCATENATE($C$2,"  ",$B3),'Závod_sem vyplňovat výsledky'!$A:$H,5,FALSE)</f>
        <v>AC Okrouhlá</v>
      </c>
      <c r="G3" s="34" t="str">
        <f>VLOOKUP(CONCATENATE($C$2,"  ",$B3),'Závod_sem vyplňovat výsledky'!$A:$H,8,FALSE)</f>
        <v>35:26</v>
      </c>
      <c r="H3" s="17">
        <f>VLOOKUP(CONCATENATE($C$2,"  ",$B3),'Závod_sem vyplňovat výsledky'!$A:$H,2,FALSE)</f>
        <v>2</v>
      </c>
    </row>
    <row r="4" spans="2:8" ht="15">
      <c r="B4" s="18">
        <v>2</v>
      </c>
      <c r="C4" s="19" t="str">
        <f>VLOOKUP(CONCATENATE($C$2,"  ",$B4),'Závod_sem vyplňovat výsledky'!$A:$H,3,FALSE)</f>
        <v>Říha Jaroslav</v>
      </c>
      <c r="E4" s="17">
        <f>VLOOKUP(CONCATENATE($C$2,"  ",$B4),'Závod_sem vyplňovat výsledky'!$A:$H,4,FALSE)</f>
        <v>1999</v>
      </c>
      <c r="F4" s="18" t="str">
        <f>VLOOKUP(CONCATENATE($C$2,"  ",$B4),'Závod_sem vyplňovat výsledky'!$A:$H,5,FALSE)</f>
        <v>UNI Brno  </v>
      </c>
      <c r="G4" s="34" t="str">
        <f>VLOOKUP(CONCATENATE($C$2,"  ",$B4),'Závod_sem vyplňovat výsledky'!$A:$H,8,FALSE)</f>
        <v>39:37</v>
      </c>
      <c r="H4" s="17">
        <f>VLOOKUP(CONCATENATE($C$2,"  ",$B4),'Závod_sem vyplňovat výsledky'!$A:$H,2,FALSE)</f>
        <v>13</v>
      </c>
    </row>
    <row r="5" spans="2:8" ht="15">
      <c r="B5" s="18">
        <v>3</v>
      </c>
      <c r="C5" s="19" t="e">
        <f>VLOOKUP(CONCATENATE($C$2,"  ",$B5),'Závod_sem vyplňovat výsledky'!$A:$H,3,FALSE)</f>
        <v>#N/A</v>
      </c>
      <c r="E5" s="17" t="e">
        <f>VLOOKUP(CONCATENATE($C$2,"  ",$B5),'Závod_sem vyplňovat výsledky'!$A:$H,4,FALSE)</f>
        <v>#N/A</v>
      </c>
      <c r="F5" s="18" t="e">
        <f>VLOOKUP(CONCATENATE($C$2,"  ",$B5),'Závod_sem vyplňovat výsledky'!$A:$H,5,FALSE)</f>
        <v>#N/A</v>
      </c>
      <c r="G5" s="34" t="e">
        <f>VLOOKUP(CONCATENATE($C$2,"  ",$B5),'Závod_sem vyplňovat výsledky'!$A:$H,8,FALSE)</f>
        <v>#N/A</v>
      </c>
      <c r="H5" s="17" t="e">
        <f>VLOOKUP(CONCATENATE($C$2,"  ",$B5),'Závod_sem vyplňovat výsledky'!$A:$H,2,FALSE)</f>
        <v>#N/A</v>
      </c>
    </row>
    <row r="8" spans="3:4" ht="15">
      <c r="C8" s="31" t="str">
        <f>Startovka!F22</f>
        <v>M</v>
      </c>
      <c r="D8" s="31">
        <f>COUNTIF('Závod_sem vyplňovat výsledky'!F:F,C8)</f>
        <v>19</v>
      </c>
    </row>
    <row r="9" spans="2:8" ht="15">
      <c r="B9" s="18">
        <v>1</v>
      </c>
      <c r="C9" s="19" t="str">
        <f>VLOOKUP(CONCATENATE($C$8,"  ",$B9),'Závod_sem vyplňovat výsledky'!$A:$H,3,FALSE)</f>
        <v>Široký Stanislav</v>
      </c>
      <c r="E9" s="17">
        <f>VLOOKUP(CONCATENATE($C$8,"  ",$B9),'Závod_sem vyplňovat výsledky'!$A:$H,4,FALSE)</f>
        <v>1977</v>
      </c>
      <c r="F9" s="18" t="str">
        <f>VLOOKUP(CONCATENATE($C$8,"  ",$B9),'Závod_sem vyplňovat výsledky'!$A:$H,5,FALSE)</f>
        <v>AK Blansko Dvorská</v>
      </c>
      <c r="G9" s="34" t="str">
        <f>VLOOKUP(CONCATENATE($C$8,"  ",$B9),'Závod_sem vyplňovat výsledky'!$A:$H,8,FALSE)</f>
        <v>35:10</v>
      </c>
      <c r="H9" s="17">
        <f>VLOOKUP(CONCATENATE($C$8,"  ",$B9),'Závod_sem vyplňovat výsledky'!$A:$H,2,FALSE)</f>
        <v>1</v>
      </c>
    </row>
    <row r="10" spans="2:8" ht="15">
      <c r="B10" s="18">
        <v>2</v>
      </c>
      <c r="C10" s="19" t="str">
        <f>VLOOKUP(CONCATENATE($C$8,"  ",$B10),'Závod_sem vyplňovat výsledky'!$A:$H,3,FALSE)</f>
        <v>Adamec Milan</v>
      </c>
      <c r="E10" s="17">
        <f>VLOOKUP(CONCATENATE($C$8,"  ",$B10),'Závod_sem vyplňovat výsledky'!$A:$H,4,FALSE)</f>
        <v>1977</v>
      </c>
      <c r="F10" s="18" t="str">
        <f>VLOOKUP(CONCATENATE($C$8,"  ",$B10),'Závod_sem vyplňovat výsledky'!$A:$H,5,FALSE)</f>
        <v>Orel Vyškov</v>
      </c>
      <c r="G10" s="34" t="str">
        <f>VLOOKUP(CONCATENATE($C$8,"  ",$B10),'Závod_sem vyplňovat výsledky'!$A:$H,8,FALSE)</f>
        <v>35:52</v>
      </c>
      <c r="H10" s="17">
        <f>VLOOKUP(CONCATENATE($C$8,"  ",$B10),'Závod_sem vyplňovat výsledky'!$A:$H,2,FALSE)</f>
        <v>3</v>
      </c>
    </row>
    <row r="11" spans="2:8" ht="15">
      <c r="B11" s="18">
        <v>3</v>
      </c>
      <c r="C11" s="19" t="str">
        <f>VLOOKUP(CONCATENATE($C$8,"  ",$B11),'Závod_sem vyplňovat výsledky'!$A:$H,3,FALSE)</f>
        <v>Bořil Petr</v>
      </c>
      <c r="E11" s="17">
        <f>VLOOKUP(CONCATENATE($C$8,"  ",$B11),'Závod_sem vyplňovat výsledky'!$A:$H,4,FALSE)</f>
        <v>1986</v>
      </c>
      <c r="F11" s="18" t="str">
        <f>VLOOKUP(CONCATENATE($C$8,"  ",$B11),'Závod_sem vyplňovat výsledky'!$A:$H,5,FALSE)</f>
        <v>Hlavnězdravě.cz</v>
      </c>
      <c r="G11" s="34" t="str">
        <f>VLOOKUP(CONCATENATE($C$8,"  ",$B11),'Závod_sem vyplňovat výsledky'!$A:$H,8,FALSE)</f>
        <v>36:16</v>
      </c>
      <c r="H11" s="17">
        <f>VLOOKUP(CONCATENATE($C$8,"  ",$B11),'Závod_sem vyplňovat výsledky'!$A:$H,2,FALSE)</f>
        <v>4</v>
      </c>
    </row>
    <row r="14" spans="3:4" ht="15">
      <c r="C14" s="31" t="str">
        <f>Startovka!F23</f>
        <v>MV40</v>
      </c>
      <c r="D14" s="31">
        <f>COUNTIF('Závod_sem vyplňovat výsledky'!F:F,C14)</f>
        <v>13</v>
      </c>
    </row>
    <row r="15" spans="2:8" ht="15">
      <c r="B15" s="18">
        <v>1</v>
      </c>
      <c r="C15" s="19" t="str">
        <f>VLOOKUP(CONCATENATE($C$14,"  ",$B15),'Závod_sem vyplňovat výsledky'!$A:$H,3,FALSE)</f>
        <v>Jančík Tomáš</v>
      </c>
      <c r="E15" s="17">
        <f>VLOOKUP(CONCATENATE($C$14,"  ",$B15),'Závod_sem vyplňovat výsledky'!$A:$H,4,FALSE)</f>
        <v>1972</v>
      </c>
      <c r="F15" s="18" t="str">
        <f>VLOOKUP(CONCATENATE($C$14,"  ",$B15),'Závod_sem vyplňovat výsledky'!$A:$H,5,FALSE)</f>
        <v>Elite Sport Boskovice</v>
      </c>
      <c r="G15" s="34" t="str">
        <f>VLOOKUP(CONCATENATE($C$14,"  ",$B15),'Závod_sem vyplňovat výsledky'!$A:$H,8,FALSE)</f>
        <v>37:17</v>
      </c>
      <c r="H15" s="17">
        <f>VLOOKUP(CONCATENATE($C$14,"  ",$B15),'Závod_sem vyplňovat výsledky'!$A:$H,2,FALSE)</f>
        <v>8</v>
      </c>
    </row>
    <row r="16" spans="2:8" ht="15">
      <c r="B16" s="18">
        <v>2</v>
      </c>
      <c r="C16" s="19" t="str">
        <f>VLOOKUP(CONCATENATE($C$14,"  ",$B16),'Závod_sem vyplňovat výsledky'!$A:$H,3,FALSE)</f>
        <v>Weis Josef</v>
      </c>
      <c r="E16" s="17">
        <f>VLOOKUP(CONCATENATE($C$14,"  ",$B16),'Závod_sem vyplňovat výsledky'!$A:$H,4,FALSE)</f>
        <v>1974</v>
      </c>
      <c r="F16" s="18" t="str">
        <f>VLOOKUP(CONCATENATE($C$14,"  ",$B16),'Závod_sem vyplňovat výsledky'!$A:$H,5,FALSE)</f>
        <v>Elite Sport Boskovice</v>
      </c>
      <c r="G16" s="34" t="str">
        <f>VLOOKUP(CONCATENATE($C$14,"  ",$B16),'Závod_sem vyplňovat výsledky'!$A:$H,8,FALSE)</f>
        <v>39:33</v>
      </c>
      <c r="H16" s="17">
        <f>VLOOKUP(CONCATENATE($C$14,"  ",$B16),'Závod_sem vyplňovat výsledky'!$A:$H,2,FALSE)</f>
        <v>12</v>
      </c>
    </row>
    <row r="17" spans="2:8" ht="15">
      <c r="B17" s="18">
        <v>3</v>
      </c>
      <c r="C17" s="19" t="str">
        <f>VLOOKUP(CONCATENATE($C$14,"  ",$B17),'Závod_sem vyplňovat výsledky'!$A:$H,3,FALSE)</f>
        <v>Horák Petr</v>
      </c>
      <c r="E17" s="17">
        <f>VLOOKUP(CONCATENATE($C$14,"  ",$B17),'Závod_sem vyplňovat výsledky'!$A:$H,4,FALSE)</f>
        <v>1976</v>
      </c>
      <c r="F17" s="18" t="str">
        <f>VLOOKUP(CONCATENATE($C$14,"  ",$B17),'Závod_sem vyplňovat výsledky'!$A:$H,5,FALSE)</f>
        <v>Orel Silůvky</v>
      </c>
      <c r="G17" s="34" t="str">
        <f>VLOOKUP(CONCATENATE($C$14,"  ",$B17),'Závod_sem vyplňovat výsledky'!$A:$H,8,FALSE)</f>
        <v>39:43</v>
      </c>
      <c r="H17" s="17">
        <f>VLOOKUP(CONCATENATE($C$14,"  ",$B17),'Závod_sem vyplňovat výsledky'!$A:$H,2,FALSE)</f>
        <v>14</v>
      </c>
    </row>
    <row r="20" spans="3:4" ht="15">
      <c r="C20" s="31" t="str">
        <f>Startovka!F24</f>
        <v>MV50</v>
      </c>
      <c r="D20" s="31">
        <f>COUNTIF('Závod_sem vyplňovat výsledky'!F:F,C20)</f>
        <v>11</v>
      </c>
    </row>
    <row r="21" spans="2:8" ht="15">
      <c r="B21" s="18">
        <v>1</v>
      </c>
      <c r="C21" s="19" t="str">
        <f>VLOOKUP(CONCATENATE($C$20,"  ",$B21),'Závod_sem vyplňovat výsledky'!$A:$H,3,FALSE)</f>
        <v>Žila Miloš</v>
      </c>
      <c r="E21" s="17">
        <f>VLOOKUP(CONCATENATE($C$20,"  ",$B21),'Závod_sem vyplňovat výsledky'!$A:$H,4,FALSE)</f>
        <v>1962</v>
      </c>
      <c r="F21" s="18" t="str">
        <f>VLOOKUP(CONCATENATE($C$20,"  ",$B21),'Závod_sem vyplňovat výsledky'!$A:$H,5,FALSE)</f>
        <v>Elite Sport Boskovice</v>
      </c>
      <c r="G21" s="34" t="str">
        <f>VLOOKUP(CONCATENATE($C$20,"  ",$B21),'Závod_sem vyplňovat výsledky'!$A:$H,8,FALSE)</f>
        <v>37:43</v>
      </c>
      <c r="H21" s="17">
        <f>VLOOKUP(CONCATENATE($C$20,"  ",$B21),'Závod_sem vyplňovat výsledky'!$A:$H,2,FALSE)</f>
        <v>9</v>
      </c>
    </row>
    <row r="22" spans="2:8" ht="15">
      <c r="B22" s="18">
        <v>2</v>
      </c>
      <c r="C22" s="19" t="str">
        <f>VLOOKUP(CONCATENATE($C$20,"  ",$B22),'Závod_sem vyplňovat výsledky'!$A:$H,3,FALSE)</f>
        <v>Bachratý Pavel</v>
      </c>
      <c r="E22" s="17">
        <f>VLOOKUP(CONCATENATE($C$20,"  ",$B22),'Závod_sem vyplňovat výsledky'!$A:$H,4,FALSE)</f>
        <v>1965</v>
      </c>
      <c r="F22" s="18" t="str">
        <f>VLOOKUP(CONCATENATE($C$20,"  ",$B22),'Závod_sem vyplňovat výsledky'!$A:$H,5,FALSE)</f>
        <v>Blansko</v>
      </c>
      <c r="G22" s="34" t="str">
        <f>VLOOKUP(CONCATENATE($C$20,"  ",$B22),'Závod_sem vyplňovat výsledky'!$A:$H,8,FALSE)</f>
        <v>39:52</v>
      </c>
      <c r="H22" s="17">
        <f>VLOOKUP(CONCATENATE($C$20,"  ",$B22),'Závod_sem vyplňovat výsledky'!$A:$H,2,FALSE)</f>
        <v>15</v>
      </c>
    </row>
    <row r="23" spans="2:8" ht="15">
      <c r="B23" s="18">
        <v>3</v>
      </c>
      <c r="C23" s="19" t="str">
        <f>VLOOKUP(CONCATENATE($C$20,"  ",$B23),'Závod_sem vyplňovat výsledky'!$A:$H,3,FALSE)</f>
        <v>Zoubek Karel</v>
      </c>
      <c r="E23" s="17">
        <f>VLOOKUP(CONCATENATE($C$20,"  ",$B23),'Závod_sem vyplňovat výsledky'!$A:$H,4,FALSE)</f>
        <v>1960</v>
      </c>
      <c r="F23" s="18" t="str">
        <f>VLOOKUP(CONCATENATE($C$20,"  ",$B23),'Závod_sem vyplňovat výsledky'!$A:$H,5,FALSE)</f>
        <v>Vanovice</v>
      </c>
      <c r="G23" s="34" t="str">
        <f>VLOOKUP(CONCATENATE($C$20,"  ",$B23),'Závod_sem vyplňovat výsledky'!$A:$H,8,FALSE)</f>
        <v>42:55</v>
      </c>
      <c r="H23" s="17">
        <f>VLOOKUP(CONCATENATE($C$20,"  ",$B23),'Závod_sem vyplňovat výsledky'!$A:$H,2,FALSE)</f>
        <v>22</v>
      </c>
    </row>
    <row r="26" spans="3:4" ht="15">
      <c r="C26" s="31" t="str">
        <f>Startovka!F25</f>
        <v>MV60</v>
      </c>
      <c r="D26" s="31">
        <f>COUNTIF('Závod_sem vyplňovat výsledky'!F:F,C26)</f>
        <v>9</v>
      </c>
    </row>
    <row r="27" spans="2:8" ht="15">
      <c r="B27" s="18">
        <v>1</v>
      </c>
      <c r="C27" s="19" t="str">
        <f>VLOOKUP(CONCATENATE($C$26,"  ",$B27),'Závod_sem vyplňovat výsledky'!$A:$H,3,FALSE)</f>
        <v>Svoboda Pavel</v>
      </c>
      <c r="E27" s="17">
        <f>VLOOKUP(CONCATENATE($C$26,"  ",$B27),'Závod_sem vyplňovat výsledky'!$A:$H,4,FALSE)</f>
        <v>1955</v>
      </c>
      <c r="F27" s="18" t="str">
        <f>VLOOKUP(CONCATENATE($C$26,"  ",$B27),'Závod_sem vyplňovat výsledky'!$A:$H,5,FALSE)</f>
        <v>TJ Sloup</v>
      </c>
      <c r="G27" s="34" t="str">
        <f>VLOOKUP(CONCATENATE($C$26,"  ",$B27),'Závod_sem vyplňovat výsledky'!$A:$H,8,FALSE)</f>
        <v>46:27</v>
      </c>
      <c r="H27" s="17">
        <f>VLOOKUP(CONCATENATE($C$26,"  ",$B27),'Závod_sem vyplňovat výsledky'!$A:$H,2,FALSE)</f>
        <v>36</v>
      </c>
    </row>
    <row r="28" spans="2:8" ht="15">
      <c r="B28" s="18">
        <v>2</v>
      </c>
      <c r="C28" s="19" t="str">
        <f>VLOOKUP(CONCATENATE($C$26,"  ",$B28),'Závod_sem vyplňovat výsledky'!$A:$H,3,FALSE)</f>
        <v>Brtník Jiří</v>
      </c>
      <c r="E28" s="17">
        <f>VLOOKUP(CONCATENATE($C$26,"  ",$B28),'Závod_sem vyplňovat výsledky'!$A:$H,4,FALSE)</f>
        <v>1952</v>
      </c>
      <c r="F28" s="18" t="str">
        <f>VLOOKUP(CONCATENATE($C$26,"  ",$B28),'Závod_sem vyplňovat výsledky'!$A:$H,5,FALSE)</f>
        <v>Orel Obřany</v>
      </c>
      <c r="G28" s="34" t="str">
        <f>VLOOKUP(CONCATENATE($C$26,"  ",$B28),'Závod_sem vyplňovat výsledky'!$A:$H,8,FALSE)</f>
        <v>47:59</v>
      </c>
      <c r="H28" s="17">
        <f>VLOOKUP(CONCATENATE($C$26,"  ",$B28),'Závod_sem vyplňovat výsledky'!$A:$H,2,FALSE)</f>
        <v>42</v>
      </c>
    </row>
    <row r="29" spans="2:8" ht="15">
      <c r="B29" s="18">
        <v>3</v>
      </c>
      <c r="C29" s="19" t="str">
        <f>VLOOKUP(CONCATENATE($C$26,"  ",$B29),'Závod_sem vyplňovat výsledky'!$A:$H,3,FALSE)</f>
        <v>Bayer Miloslav</v>
      </c>
      <c r="E29" s="17">
        <f>VLOOKUP(CONCATENATE($C$26,"  ",$B29),'Závod_sem vyplňovat výsledky'!$A:$H,4,FALSE)</f>
        <v>1947</v>
      </c>
      <c r="F29" s="18" t="str">
        <f>VLOOKUP(CONCATENATE($C$26,"  ",$B29),'Závod_sem vyplňovat výsledky'!$A:$H,5,FALSE)</f>
        <v>ASK Blansko</v>
      </c>
      <c r="G29" s="34" t="str">
        <f>VLOOKUP(CONCATENATE($C$26,"  ",$B29),'Závod_sem vyplňovat výsledky'!$A:$H,8,FALSE)</f>
        <v>49:45</v>
      </c>
      <c r="H29" s="17">
        <f>VLOOKUP(CONCATENATE($C$26,"  ",$B29),'Závod_sem vyplňovat výsledky'!$A:$H,2,FALSE)</f>
        <v>51</v>
      </c>
    </row>
    <row r="31" spans="3:4" ht="15">
      <c r="C31" s="31"/>
      <c r="D31" s="31"/>
    </row>
    <row r="34" spans="3:4" ht="15">
      <c r="C34" s="31" t="str">
        <f>Startovka!F32</f>
        <v>JKY</v>
      </c>
      <c r="D34" s="31">
        <f>COUNTIF('Závod_sem vyplňovat výsledky'!F:F,C34)</f>
        <v>2</v>
      </c>
    </row>
    <row r="35" spans="2:8" ht="15">
      <c r="B35" s="18">
        <v>1</v>
      </c>
      <c r="C35" s="19" t="str">
        <f>VLOOKUP(CONCATENATE($C$34,"  ",$B35),'Závod_sem vyplňovat výsledky'!$A:$H,3,FALSE)</f>
        <v>Horňová Adriana</v>
      </c>
      <c r="E35" s="17">
        <f>VLOOKUP(CONCATENATE($C$34,"  ",$B35),'Závod_sem vyplňovat výsledky'!$A:$H,4,FALSE)</f>
        <v>2000</v>
      </c>
      <c r="F35" s="18" t="str">
        <f>VLOOKUP(CONCATENATE($C$34,"  ",$B35),'Závod_sem vyplňovat výsledky'!$A:$H,5,FALSE)</f>
        <v>Elite Sport Boskovice</v>
      </c>
      <c r="G35" s="34" t="str">
        <f>VLOOKUP(CONCATENATE($C$34,"  ",$B35),'Závod_sem vyplňovat výsledky'!$A:$H,8,FALSE)</f>
        <v>51:53</v>
      </c>
      <c r="H35" s="17">
        <f>VLOOKUP(CONCATENATE($C$34,"  ",$B35),'Závod_sem vyplňovat výsledky'!$A:$H,2,FALSE)</f>
        <v>55</v>
      </c>
    </row>
    <row r="36" spans="2:8" ht="15">
      <c r="B36" s="18">
        <v>2</v>
      </c>
      <c r="C36" s="19" t="str">
        <f>VLOOKUP(CONCATENATE($C$34,"  ",$B36),'Závod_sem vyplňovat výsledky'!$A:$H,3,FALSE)</f>
        <v>Centnerová Radmila</v>
      </c>
      <c r="E36" s="17">
        <f>VLOOKUP(CONCATENATE($C$34,"  ",$B36),'Závod_sem vyplňovat výsledky'!$A:$H,4,FALSE)</f>
        <v>2000</v>
      </c>
      <c r="F36" s="18" t="str">
        <f>VLOOKUP(CONCATENATE($C$34,"  ",$B36),'Závod_sem vyplňovat výsledky'!$A:$H,5,FALSE)</f>
        <v>ASK Blansko</v>
      </c>
      <c r="G36" s="34" t="str">
        <f>VLOOKUP(CONCATENATE($C$34,"  ",$B36),'Závod_sem vyplňovat výsledky'!$A:$H,8,FALSE)</f>
        <v>54:46</v>
      </c>
      <c r="H36" s="17">
        <f>VLOOKUP(CONCATENATE($C$34,"  ",$B36),'Závod_sem vyplňovat výsledky'!$A:$H,2,FALSE)</f>
        <v>65</v>
      </c>
    </row>
    <row r="37" spans="2:8" ht="15">
      <c r="B37" s="18">
        <v>3</v>
      </c>
      <c r="C37" s="19" t="e">
        <f>VLOOKUP(CONCATENATE($C$34,"  ",$B37),'Závod_sem vyplňovat výsledky'!$A:$H,3,FALSE)</f>
        <v>#N/A</v>
      </c>
      <c r="E37" s="17" t="e">
        <f>VLOOKUP(CONCATENATE($C$34,"  ",$B37),'Závod_sem vyplňovat výsledky'!$A:$H,4,FALSE)</f>
        <v>#N/A</v>
      </c>
      <c r="F37" s="18" t="e">
        <f>VLOOKUP(CONCATENATE($C$34,"  ",$B37),'Závod_sem vyplňovat výsledky'!$A:$H,5,FALSE)</f>
        <v>#N/A</v>
      </c>
      <c r="G37" s="34" t="e">
        <f>VLOOKUP(CONCATENATE($C$34,"  ",$B37),'Závod_sem vyplňovat výsledky'!$A:$H,8,FALSE)</f>
        <v>#N/A</v>
      </c>
      <c r="H37" s="17" t="e">
        <f>VLOOKUP(CONCATENATE($C$34,"  ",$B37),'Závod_sem vyplňovat výsledky'!$A:$H,2,FALSE)</f>
        <v>#N/A</v>
      </c>
    </row>
    <row r="39" spans="3:4" ht="15">
      <c r="C39" s="31" t="str">
        <f>Startovka!F33</f>
        <v>Ž</v>
      </c>
      <c r="D39" s="31">
        <f>COUNTIF('Závod_sem vyplňovat výsledky'!F:F,C39)</f>
        <v>7</v>
      </c>
    </row>
    <row r="40" spans="2:8" ht="15">
      <c r="B40" s="18">
        <v>1</v>
      </c>
      <c r="C40" s="19" t="str">
        <f>VLOOKUP(CONCATENATE($C$39,"  ",$B40),'Závod_sem vyplňovat výsledky'!$A:$H,3,FALSE)</f>
        <v>Nedomová Lucie</v>
      </c>
      <c r="E40" s="17">
        <f>VLOOKUP(CONCATENATE($C$39,"  ",$B40),'Závod_sem vyplňovat výsledky'!$A:$H,4,FALSE)</f>
        <v>1985</v>
      </c>
      <c r="F40" s="17" t="str">
        <f>VLOOKUP(CONCATENATE($C$39,"  ",$B40),'Závod_sem vyplňovat výsledky'!$A:$H,5,FALSE)</f>
        <v>KOMETKY Lysice</v>
      </c>
      <c r="G40" s="17" t="str">
        <f>VLOOKUP(CONCATENATE($C$39,"  ",$B40),'Závod_sem vyplňovat výsledky'!$A:$H,8,FALSE)</f>
        <v>43:02</v>
      </c>
      <c r="H40" s="17">
        <f>VLOOKUP(CONCATENATE($C$39,"  ",$B40),'Závod_sem vyplňovat výsledky'!$A:$H,2,FALSE)</f>
        <v>24</v>
      </c>
    </row>
    <row r="41" spans="2:8" ht="15">
      <c r="B41" s="18">
        <v>2</v>
      </c>
      <c r="C41" s="19" t="str">
        <f>VLOOKUP(CONCATENATE($C$39,"  ",$B41),'Závod_sem vyplňovat výsledky'!$A:$H,3,FALSE)</f>
        <v>Urbánková Alfery Hana</v>
      </c>
      <c r="E41" s="17">
        <f>VLOOKUP(CONCATENATE($C$39,"  ",$B41),'Závod_sem vyplňovat výsledky'!$A:$H,4,FALSE)</f>
        <v>1982</v>
      </c>
      <c r="F41" s="17" t="str">
        <f>VLOOKUP(CONCATENATE($C$39,"  ",$B41),'Závod_sem vyplňovat výsledky'!$A:$H,5,FALSE)</f>
        <v>AC Moravská Slavia Brno</v>
      </c>
      <c r="G41" s="17" t="str">
        <f>VLOOKUP(CONCATENATE($C$39,"  ",$B41),'Závod_sem vyplňovat výsledky'!$A:$H,8,FALSE)</f>
        <v>45:07</v>
      </c>
      <c r="H41" s="17">
        <f>VLOOKUP(CONCATENATE($C$39,"  ",$B41),'Závod_sem vyplňovat výsledky'!$A:$H,2,FALSE)</f>
        <v>30</v>
      </c>
    </row>
    <row r="42" spans="2:8" ht="15">
      <c r="B42" s="18">
        <v>3</v>
      </c>
      <c r="C42" s="19" t="str">
        <f>VLOOKUP(CONCATENATE($C$39,"  ",$B42),'Závod_sem vyplňovat výsledky'!$A:$H,3,FALSE)</f>
        <v>Vlachová Eliška</v>
      </c>
      <c r="E42" s="17">
        <f>VLOOKUP(CONCATENATE($C$39,"  ",$B42),'Závod_sem vyplňovat výsledky'!$A:$H,4,FALSE)</f>
        <v>1988</v>
      </c>
      <c r="F42" s="17" t="str">
        <f>VLOOKUP(CONCATENATE($C$39,"  ",$B42),'Závod_sem vyplňovat výsledky'!$A:$H,5,FALSE)</f>
        <v>BK Brno</v>
      </c>
      <c r="G42" s="17" t="str">
        <f>VLOOKUP(CONCATENATE($C$39,"  ",$B42),'Závod_sem vyplňovat výsledky'!$A:$H,8,FALSE)</f>
        <v>45:42</v>
      </c>
      <c r="H42" s="17">
        <f>VLOOKUP(CONCATENATE($C$39,"  ",$B42),'Závod_sem vyplňovat výsledky'!$A:$H,2,FALSE)</f>
        <v>32</v>
      </c>
    </row>
    <row r="44" spans="3:4" ht="15">
      <c r="C44" s="31" t="str">
        <f>Startovka!F34</f>
        <v>ŽV35</v>
      </c>
      <c r="D44" s="31">
        <f>COUNTIF('Závod_sem vyplňovat výsledky'!F:F,C44)</f>
        <v>8</v>
      </c>
    </row>
    <row r="45" spans="2:8" ht="15">
      <c r="B45" s="18">
        <v>1</v>
      </c>
      <c r="C45" s="19" t="str">
        <f>VLOOKUP(CONCATENATE($C$44,"  ",$B45),'Závod_sem vyplňovat výsledky'!$A:$H,3,FALSE)</f>
        <v>Barešová Milada</v>
      </c>
      <c r="E45" s="17">
        <f>VLOOKUP(CONCATENATE($C$44,"  ",$B45),'Závod_sem vyplňovat výsledky'!$A:$H,4,FALSE)</f>
        <v>1975</v>
      </c>
      <c r="F45" s="18" t="str">
        <f>VLOOKUP(CONCATENATE($C$44,"  ",$B45),'Závod_sem vyplňovat výsledky'!$A:$H,5,FALSE)</f>
        <v>Kunštát</v>
      </c>
      <c r="G45" s="34" t="str">
        <f>VLOOKUP(CONCATENATE($C$44,"  ",$B45),'Závod_sem vyplňovat výsledky'!$A:$H,8,FALSE)</f>
        <v>43:31</v>
      </c>
      <c r="H45" s="17">
        <f>VLOOKUP(CONCATENATE($C$44,"  ",$B45),'Závod_sem vyplňovat výsledky'!$A:$H,2,FALSE)</f>
        <v>28</v>
      </c>
    </row>
    <row r="46" spans="2:8" ht="15">
      <c r="B46" s="18">
        <v>2</v>
      </c>
      <c r="C46" s="19" t="str">
        <f>VLOOKUP(CONCATENATE($C$44,"  ",$B46),'Závod_sem vyplňovat výsledky'!$A:$H,3,FALSE)</f>
        <v>Komárková Zdenka</v>
      </c>
      <c r="E46" s="17">
        <f>VLOOKUP(CONCATENATE($C$44,"  ",$B46),'Závod_sem vyplňovat výsledky'!$A:$H,4,FALSE)</f>
        <v>1974</v>
      </c>
      <c r="F46" s="18" t="str">
        <f>VLOOKUP(CONCATENATE($C$44,"  ",$B46),'Závod_sem vyplňovat výsledky'!$A:$H,5,FALSE)</f>
        <v>Kometky Olešnice</v>
      </c>
      <c r="G46" s="34" t="str">
        <f>VLOOKUP(CONCATENATE($C$44,"  ",$B46),'Závod_sem vyplňovat výsledky'!$A:$H,8,FALSE)</f>
        <v>44:37</v>
      </c>
      <c r="H46" s="17">
        <f>VLOOKUP(CONCATENATE($C$44,"  ",$B46),'Závod_sem vyplňovat výsledky'!$A:$H,2,FALSE)</f>
        <v>29</v>
      </c>
    </row>
    <row r="47" spans="2:8" ht="15">
      <c r="B47" s="18">
        <v>3</v>
      </c>
      <c r="C47" s="19" t="str">
        <f>VLOOKUP(CONCATENATE($C$44,"  ",$B47),'Závod_sem vyplňovat výsledky'!$A:$H,3,FALSE)</f>
        <v>Tomanová Lenka</v>
      </c>
      <c r="E47" s="17">
        <f>VLOOKUP(CONCATENATE($C$44,"  ",$B47),'Závod_sem vyplňovat výsledky'!$A:$H,4,FALSE)</f>
        <v>1976</v>
      </c>
      <c r="F47" s="18" t="str">
        <f>VLOOKUP(CONCATENATE($C$44,"  ",$B47),'Závod_sem vyplňovat výsledky'!$A:$H,5,FALSE)</f>
        <v>Orel Vyškov</v>
      </c>
      <c r="G47" s="34" t="str">
        <f>VLOOKUP(CONCATENATE($C$44,"  ",$B47),'Závod_sem vyplňovat výsledky'!$A:$H,8,FALSE)</f>
        <v>51:48</v>
      </c>
      <c r="H47" s="17">
        <f>VLOOKUP(CONCATENATE($C$44,"  ",$B47),'Závod_sem vyplňovat výsledky'!$A:$H,2,FALSE)</f>
        <v>54</v>
      </c>
    </row>
    <row r="50" spans="3:4" ht="15">
      <c r="C50" s="31" t="str">
        <f>Startovka!F35</f>
        <v>ŽV45</v>
      </c>
      <c r="D50" s="31">
        <f>COUNTIF('Závod_sem vyplňovat výsledky'!F:F,C50)</f>
        <v>8</v>
      </c>
    </row>
    <row r="51" spans="2:8" ht="15">
      <c r="B51" s="18">
        <v>1</v>
      </c>
      <c r="C51" s="19" t="str">
        <f>VLOOKUP(CONCATENATE($C$50,"  ",$B51),'Závod_sem vyplňovat výsledky'!$A:$H,3,FALSE)</f>
        <v>Hynštová Marie</v>
      </c>
      <c r="E51" s="17">
        <f>VLOOKUP(CONCATENATE($C$50,"  ",$B51),'Závod_sem vyplňovat výsledky'!$A:$H,4,FALSE)</f>
        <v>1957</v>
      </c>
      <c r="F51" s="18" t="str">
        <f>VLOOKUP(CONCATENATE($C$50,"  ",$B51),'Závod_sem vyplňovat výsledky'!$A:$H,5,FALSE)</f>
        <v>AK Drnovice</v>
      </c>
      <c r="G51" s="34" t="str">
        <f>VLOOKUP(CONCATENATE($C$50,"  ",$B51),'Závod_sem vyplňovat výsledky'!$A:$H,8,FALSE)</f>
        <v>46:19</v>
      </c>
      <c r="H51" s="17">
        <f>VLOOKUP(CONCATENATE($C$50,"  ",$B51),'Závod_sem vyplňovat výsledky'!$A:$H,2,FALSE)</f>
        <v>35</v>
      </c>
    </row>
    <row r="52" spans="2:8" ht="15">
      <c r="B52" s="18">
        <v>2</v>
      </c>
      <c r="C52" s="19" t="str">
        <f>VLOOKUP(CONCATENATE($C$50,"  ",$B52),'Závod_sem vyplňovat výsledky'!$A:$H,3,FALSE)</f>
        <v>Skřivánková Dana</v>
      </c>
      <c r="E52" s="17">
        <f>VLOOKUP(CONCATENATE($C$50,"  ",$B52),'Závod_sem vyplňovat výsledky'!$A:$H,4,FALSE)</f>
        <v>1967</v>
      </c>
      <c r="F52" s="18" t="str">
        <f>VLOOKUP(CONCATENATE($C$50,"  ",$B52),'Závod_sem vyplňovat výsledky'!$A:$H,5,FALSE)</f>
        <v>Orel Vyškov</v>
      </c>
      <c r="G52" s="34" t="str">
        <f>VLOOKUP(CONCATENATE($C$50,"  ",$B52),'Závod_sem vyplňovat výsledky'!$A:$H,8,FALSE)</f>
        <v>49:27</v>
      </c>
      <c r="H52" s="17">
        <f>VLOOKUP(CONCATENATE($C$50,"  ",$B52),'Závod_sem vyplňovat výsledky'!$A:$H,2,FALSE)</f>
        <v>50</v>
      </c>
    </row>
    <row r="53" spans="2:8" ht="15">
      <c r="B53" s="18">
        <v>3</v>
      </c>
      <c r="C53" s="19" t="str">
        <f>VLOOKUP(CONCATENATE($C$50,"  ",$B53),'Závod_sem vyplňovat výsledky'!$A:$H,3,FALSE)</f>
        <v>Kašová Hana</v>
      </c>
      <c r="E53" s="17">
        <f>VLOOKUP(CONCATENATE($C$50,"  ",$B53),'Závod_sem vyplňovat výsledky'!$A:$H,4,FALSE)</f>
        <v>1954</v>
      </c>
      <c r="F53" s="18" t="str">
        <f>VLOOKUP(CONCATENATE($C$50,"  ",$B53),'Závod_sem vyplňovat výsledky'!$A:$H,5,FALSE)</f>
        <v>Barnexsport Brno</v>
      </c>
      <c r="G53" s="34" t="str">
        <f>VLOOKUP(CONCATENATE($C$50,"  ",$B53),'Závod_sem vyplňovat výsledky'!$A:$H,8,FALSE)</f>
        <v>53:00</v>
      </c>
      <c r="H53" s="17">
        <f>VLOOKUP(CONCATENATE($C$50,"  ",$B53),'Závod_sem vyplňovat výsledky'!$A:$H,2,FALSE)</f>
        <v>58</v>
      </c>
    </row>
    <row r="55" spans="3:4" ht="15">
      <c r="C55" s="31" t="str">
        <f>Startovka!F36</f>
        <v>Ženy celkem</v>
      </c>
      <c r="D55" s="31">
        <f>COUNTIF('Závod_sem vyplňovat výsledky'!F:F,C55)</f>
        <v>0</v>
      </c>
    </row>
    <row r="56" spans="2:8" ht="15">
      <c r="B56" s="18">
        <v>1</v>
      </c>
      <c r="C56" s="19" t="e">
        <f>VLOOKUP(CONCATENATE($C$55,"  ",$B56),'Závod_sem vyplňovat výsledky'!$A:$H,3,FALSE)</f>
        <v>#N/A</v>
      </c>
      <c r="E56" s="17" t="e">
        <f>VLOOKUP(CONCATENATE($C$55,"  ",$B56),'Závod_sem vyplňovat výsledky'!$A:$H,4,FALSE)</f>
        <v>#N/A</v>
      </c>
      <c r="F56" s="18" t="e">
        <f>VLOOKUP(CONCATENATE($C$55,"  ",$B56),'Závod_sem vyplňovat výsledky'!$A:$H,5,FALSE)</f>
        <v>#N/A</v>
      </c>
      <c r="G56" s="34" t="e">
        <f>VLOOKUP(CONCATENATE($C$55,"  ",$B56),'Závod_sem vyplňovat výsledky'!$A:$H,8,FALSE)</f>
        <v>#N/A</v>
      </c>
      <c r="H56" s="17" t="e">
        <f>VLOOKUP(CONCATENATE($C$55,"  ",$B56),'Závod_sem vyplňovat výsledky'!$A:$H,2,FALSE)</f>
        <v>#N/A</v>
      </c>
    </row>
    <row r="57" spans="2:8" ht="15">
      <c r="B57" s="18">
        <v>2</v>
      </c>
      <c r="C57" s="19" t="e">
        <f>VLOOKUP(CONCATENATE($C$55,"  ",$B57),'Závod_sem vyplňovat výsledky'!$A:$H,3,FALSE)</f>
        <v>#N/A</v>
      </c>
      <c r="E57" s="17" t="e">
        <f>VLOOKUP(CONCATENATE($C$55,"  ",$B57),'Závod_sem vyplňovat výsledky'!$A:$H,4,FALSE)</f>
        <v>#N/A</v>
      </c>
      <c r="F57" s="18" t="e">
        <f>VLOOKUP(CONCATENATE($C$55,"  ",$B57),'Závod_sem vyplňovat výsledky'!$A:$H,5,FALSE)</f>
        <v>#N/A</v>
      </c>
      <c r="G57" s="34" t="e">
        <f>VLOOKUP(CONCATENATE($C$55,"  ",$B57),'Závod_sem vyplňovat výsledky'!$A:$H,8,FALSE)</f>
        <v>#N/A</v>
      </c>
      <c r="H57" s="17" t="e">
        <f>VLOOKUP(CONCATENATE($C$55,"  ",$B57),'Závod_sem vyplňovat výsledky'!$A:$H,2,FALSE)</f>
        <v>#N/A</v>
      </c>
    </row>
    <row r="58" spans="2:8" ht="15">
      <c r="B58" s="18">
        <v>3</v>
      </c>
      <c r="C58" s="19" t="e">
        <f>VLOOKUP(CONCATENATE($C$55,"  ",$B58),'Závod_sem vyplňovat výsledky'!$A:$H,3,FALSE)</f>
        <v>#N/A</v>
      </c>
      <c r="E58" s="17" t="e">
        <f>VLOOKUP(CONCATENATE($C$55,"  ",$B58),'Závod_sem vyplňovat výsledky'!$A:$H,4,FALSE)</f>
        <v>#N/A</v>
      </c>
      <c r="F58" s="18" t="e">
        <f>VLOOKUP(CONCATENATE($C$55,"  ",$B58),'Závod_sem vyplňovat výsledky'!$A:$H,5,FALSE)</f>
        <v>#N/A</v>
      </c>
      <c r="G58" s="34" t="e">
        <f>VLOOKUP(CONCATENATE($C$55,"  ",$B58),'Závod_sem vyplňovat výsledky'!$A:$H,8,FALSE)</f>
        <v>#N/A</v>
      </c>
      <c r="H58" s="17" t="e">
        <f>VLOOKUP(CONCATENATE($C$55,"  ",$B58),'Závod_sem vyplňovat výsledky'!$A:$H,2,FALSE)</f>
        <v>#N/A</v>
      </c>
    </row>
    <row r="59" spans="3:4" ht="15">
      <c r="C59" s="31"/>
      <c r="D59" s="31"/>
    </row>
    <row r="60" ht="15">
      <c r="G60" s="34"/>
    </row>
    <row r="62" spans="3:4" ht="15">
      <c r="C62" s="31"/>
      <c r="D62" s="31"/>
    </row>
  </sheetData>
  <sheetProtection selectLockedCells="1" selectUnlockedCells="1"/>
  <printOptions/>
  <pageMargins left="0.7083333333333334" right="0.7083333333333334" top="0.7875" bottom="0.78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J175"/>
  <sheetViews>
    <sheetView zoomScalePageLayoutView="0" workbookViewId="0" topLeftCell="A1">
      <pane ySplit="3" topLeftCell="A17" activePane="bottomLeft" state="frozen"/>
      <selection pane="topLeft" activeCell="A1" sqref="A1"/>
      <selection pane="bottomLeft" activeCell="I77" sqref="I77"/>
    </sheetView>
  </sheetViews>
  <sheetFormatPr defaultColWidth="9.00390625" defaultRowHeight="12.75"/>
  <cols>
    <col min="1" max="1" width="10.00390625" style="17" customWidth="1"/>
    <col min="2" max="2" width="23.125" style="18" customWidth="1"/>
    <col min="3" max="3" width="9.875" style="35" customWidth="1"/>
    <col min="4" max="4" width="14.00390625" style="17" customWidth="1"/>
    <col min="5" max="5" width="10.125" style="18" customWidth="1"/>
    <col min="6" max="6" width="10.375" style="18" customWidth="1"/>
    <col min="7" max="7" width="29.375" style="19" customWidth="1"/>
    <col min="8" max="8" width="10.50390625" style="36" customWidth="1"/>
    <col min="9" max="9" width="23.125" style="37" customWidth="1"/>
    <col min="10" max="10" width="3.875" style="37" customWidth="1"/>
    <col min="11" max="16384" width="8.875" style="18" customWidth="1"/>
  </cols>
  <sheetData>
    <row r="1" spans="1:10" ht="26.25" customHeight="1">
      <c r="A1" s="76" t="s">
        <v>482</v>
      </c>
      <c r="B1" s="76"/>
      <c r="C1" s="76"/>
      <c r="D1" s="76"/>
      <c r="E1" s="76"/>
      <c r="F1" s="76"/>
      <c r="G1" s="76"/>
      <c r="H1" s="76"/>
      <c r="I1" s="38"/>
      <c r="J1" s="38"/>
    </row>
    <row r="2" spans="1:10" s="43" customFormat="1" ht="12.75" customHeight="1">
      <c r="A2" s="39" t="s">
        <v>465</v>
      </c>
      <c r="B2" s="77" t="s">
        <v>1</v>
      </c>
      <c r="C2" s="40" t="s">
        <v>466</v>
      </c>
      <c r="D2" s="41" t="s">
        <v>467</v>
      </c>
      <c r="E2" s="41" t="s">
        <v>468</v>
      </c>
      <c r="F2" s="41" t="s">
        <v>469</v>
      </c>
      <c r="G2" s="77" t="s">
        <v>457</v>
      </c>
      <c r="H2" s="78" t="s">
        <v>470</v>
      </c>
      <c r="I2" s="42"/>
      <c r="J2" s="42"/>
    </row>
    <row r="3" spans="1:10" s="27" customFormat="1" ht="15">
      <c r="A3" s="44" t="s">
        <v>471</v>
      </c>
      <c r="B3" s="77"/>
      <c r="C3" s="45" t="s">
        <v>472</v>
      </c>
      <c r="D3" s="45" t="s">
        <v>473</v>
      </c>
      <c r="E3" s="45" t="s">
        <v>474</v>
      </c>
      <c r="F3" s="46" t="s">
        <v>475</v>
      </c>
      <c r="G3" s="77"/>
      <c r="H3" s="78"/>
      <c r="I3" s="37"/>
      <c r="J3" s="47"/>
    </row>
    <row r="4" spans="1:10" ht="15">
      <c r="A4" s="48">
        <f>'Závod_sem vyplňovat výsledky'!B2</f>
        <v>1</v>
      </c>
      <c r="B4" s="49" t="str">
        <f>'Závod_sem vyplňovat výsledky'!C2</f>
        <v>Široký Stanislav</v>
      </c>
      <c r="C4" s="50" t="str">
        <f>'Závod_sem vyplňovat výsledky'!H2</f>
        <v>35:10</v>
      </c>
      <c r="D4" s="51" t="str">
        <f>'Závod_sem vyplňovat výsledky'!A2</f>
        <v>M  1</v>
      </c>
      <c r="E4" s="52">
        <f>'Závod_sem vyplňovat výsledky'!D2</f>
        <v>1977</v>
      </c>
      <c r="F4" s="52">
        <f>'Závod_sem vyplňovat výsledky'!G2</f>
        <v>20</v>
      </c>
      <c r="G4" s="53" t="str">
        <f>'Závod_sem vyplňovat výsledky'!E2</f>
        <v>AK Blansko Dvorská</v>
      </c>
      <c r="H4" s="54">
        <f>IF(I4="M",IF(J4=1,80,IF(J4=2,76,IF(J4=3,73,75-J4))),IF(J4=1,40,IF(J4=2,36,IF(J4=3,33,35-J4))))</f>
        <v>80</v>
      </c>
      <c r="I4" s="37" t="str">
        <f>IF(LEFT(D4,1)&lt;&gt;"Ž","M","Ž")</f>
        <v>M</v>
      </c>
      <c r="J4" s="37">
        <f>COUNTIF(I$4:I4,I4)</f>
        <v>1</v>
      </c>
    </row>
    <row r="5" spans="1:10" ht="15">
      <c r="A5" s="55">
        <f>'Závod_sem vyplňovat výsledky'!B3</f>
        <v>2</v>
      </c>
      <c r="B5" s="56" t="str">
        <f>'Závod_sem vyplňovat výsledky'!C3</f>
        <v>Konečný Petr</v>
      </c>
      <c r="C5" s="57" t="str">
        <f>'Závod_sem vyplňovat výsledky'!H3</f>
        <v>35:26</v>
      </c>
      <c r="D5" s="58" t="str">
        <f>'Závod_sem vyplňovat výsledky'!A3</f>
        <v>JŘI  1</v>
      </c>
      <c r="E5" s="59">
        <f>'Závod_sem vyplňovat výsledky'!D3</f>
        <v>1995</v>
      </c>
      <c r="F5" s="59">
        <f>'Závod_sem vyplňovat výsledky'!G3</f>
        <v>42</v>
      </c>
      <c r="G5" s="60" t="str">
        <f>'Závod_sem vyplňovat výsledky'!E3</f>
        <v>AC Okrouhlá</v>
      </c>
      <c r="H5" s="61" t="s">
        <v>476</v>
      </c>
      <c r="I5" s="37" t="str">
        <f aca="true" t="shared" si="0" ref="I5:I65">IF(LEFT(D5,1)&lt;&gt;"Ž","M","Ž")</f>
        <v>M</v>
      </c>
      <c r="J5" s="37">
        <f>COUNTIF(I$4:I5,I5)</f>
        <v>2</v>
      </c>
    </row>
    <row r="6" spans="1:10" ht="15">
      <c r="A6" s="55">
        <f>'Závod_sem vyplňovat výsledky'!B4</f>
        <v>3</v>
      </c>
      <c r="B6" s="56" t="str">
        <f>'Závod_sem vyplňovat výsledky'!C4</f>
        <v>Adamec Milan</v>
      </c>
      <c r="C6" s="57" t="str">
        <f>'Závod_sem vyplňovat výsledky'!H4</f>
        <v>35:52</v>
      </c>
      <c r="D6" s="58" t="str">
        <f>'Závod_sem vyplňovat výsledky'!A4</f>
        <v>M  2</v>
      </c>
      <c r="E6" s="59">
        <f>'Závod_sem vyplňovat výsledky'!D4</f>
        <v>1977</v>
      </c>
      <c r="F6" s="59">
        <f>'Závod_sem vyplňovat výsledky'!G4</f>
        <v>37</v>
      </c>
      <c r="G6" s="60" t="str">
        <f>'Závod_sem vyplňovat výsledky'!E4</f>
        <v>Orel Vyškov</v>
      </c>
      <c r="H6" s="61">
        <v>76</v>
      </c>
      <c r="I6" s="37" t="str">
        <f t="shared" si="0"/>
        <v>M</v>
      </c>
      <c r="J6" s="37">
        <f>COUNTIF(I$4:I6,I6)</f>
        <v>3</v>
      </c>
    </row>
    <row r="7" spans="1:10" ht="15">
      <c r="A7" s="55">
        <f>'Závod_sem vyplňovat výsledky'!B5</f>
        <v>4</v>
      </c>
      <c r="B7" s="56" t="str">
        <f>'Závod_sem vyplňovat výsledky'!C5</f>
        <v>Bořil Petr</v>
      </c>
      <c r="C7" s="57" t="str">
        <f>'Závod_sem vyplňovat výsledky'!H5</f>
        <v>36:16</v>
      </c>
      <c r="D7" s="58" t="str">
        <f>'Závod_sem vyplňovat výsledky'!A5</f>
        <v>M  3</v>
      </c>
      <c r="E7" s="59">
        <f>'Závod_sem vyplňovat výsledky'!D5</f>
        <v>1986</v>
      </c>
      <c r="F7" s="59">
        <f>'Závod_sem vyplňovat výsledky'!G5</f>
        <v>73</v>
      </c>
      <c r="G7" s="60" t="str">
        <f>'Závod_sem vyplňovat výsledky'!E5</f>
        <v>Hlavnězdravě.cz</v>
      </c>
      <c r="H7" s="61" t="s">
        <v>476</v>
      </c>
      <c r="I7" s="37" t="str">
        <f t="shared" si="0"/>
        <v>M</v>
      </c>
      <c r="J7" s="37">
        <f>COUNTIF(I$4:I7,I7)</f>
        <v>4</v>
      </c>
    </row>
    <row r="8" spans="1:10" ht="15">
      <c r="A8" s="55">
        <f>'Závod_sem vyplňovat výsledky'!B6</f>
        <v>5</v>
      </c>
      <c r="B8" s="56" t="str">
        <f>'Závod_sem vyplňovat výsledky'!C6</f>
        <v>Večeřa Tomáš</v>
      </c>
      <c r="C8" s="57" t="str">
        <f>'Závod_sem vyplňovat výsledky'!H6</f>
        <v>36:49</v>
      </c>
      <c r="D8" s="58" t="str">
        <f>'Závod_sem vyplňovat výsledky'!A6</f>
        <v>M  4</v>
      </c>
      <c r="E8" s="59">
        <f>'Závod_sem vyplňovat výsledky'!D6</f>
        <v>1989</v>
      </c>
      <c r="F8" s="59">
        <f>'Závod_sem vyplňovat výsledky'!G6</f>
        <v>29</v>
      </c>
      <c r="G8" s="60" t="str">
        <f>'Závod_sem vyplňovat výsledky'!E6</f>
        <v>AK Blansko Dvorská</v>
      </c>
      <c r="H8" s="61">
        <v>73</v>
      </c>
      <c r="I8" s="37" t="str">
        <f t="shared" si="0"/>
        <v>M</v>
      </c>
      <c r="J8" s="37">
        <f>COUNTIF(I$4:I8,I8)</f>
        <v>5</v>
      </c>
    </row>
    <row r="9" spans="1:10" ht="15">
      <c r="A9" s="55">
        <f>'Závod_sem vyplňovat výsledky'!B7</f>
        <v>6</v>
      </c>
      <c r="B9" s="56" t="str">
        <f>'Závod_sem vyplňovat výsledky'!C7</f>
        <v>Koudelka Lukáš</v>
      </c>
      <c r="C9" s="57" t="str">
        <f>'Závod_sem vyplňovat výsledky'!H7</f>
        <v>36:56</v>
      </c>
      <c r="D9" s="58" t="str">
        <f>'Závod_sem vyplňovat výsledky'!A7</f>
        <v>M  5</v>
      </c>
      <c r="E9" s="59">
        <f>'Závod_sem vyplňovat výsledky'!D7</f>
        <v>1983</v>
      </c>
      <c r="F9" s="59">
        <f>'Závod_sem vyplňovat výsledky'!G7</f>
        <v>15</v>
      </c>
      <c r="G9" s="60" t="str">
        <f>'Závod_sem vyplňovat výsledky'!E7</f>
        <v>AC Okrouhlá/AK Drnovice</v>
      </c>
      <c r="H9" s="61">
        <v>71</v>
      </c>
      <c r="I9" s="37" t="str">
        <f t="shared" si="0"/>
        <v>M</v>
      </c>
      <c r="J9" s="37">
        <f>COUNTIF(I$4:I9,I9)</f>
        <v>6</v>
      </c>
    </row>
    <row r="10" spans="1:10" ht="15">
      <c r="A10" s="55">
        <f>'Závod_sem vyplňovat výsledky'!B8</f>
        <v>7</v>
      </c>
      <c r="B10" s="56" t="str">
        <f>'Závod_sem vyplňovat výsledky'!C8</f>
        <v>Hochman Zdeněk</v>
      </c>
      <c r="C10" s="57" t="str">
        <f>'Závod_sem vyplňovat výsledky'!H8</f>
        <v>37:09</v>
      </c>
      <c r="D10" s="58" t="str">
        <f>'Závod_sem vyplňovat výsledky'!A8</f>
        <v>M  6</v>
      </c>
      <c r="E10" s="59">
        <f>'Závod_sem vyplňovat výsledky'!D8</f>
        <v>1985</v>
      </c>
      <c r="F10" s="59">
        <f>'Závod_sem vyplňovat výsledky'!G8</f>
        <v>9</v>
      </c>
      <c r="G10" s="60" t="str">
        <f>'Závod_sem vyplňovat výsledky'!E8</f>
        <v>Orel Blučina</v>
      </c>
      <c r="H10" s="61">
        <v>70</v>
      </c>
      <c r="I10" s="37" t="str">
        <f t="shared" si="0"/>
        <v>M</v>
      </c>
      <c r="J10" s="37">
        <f>COUNTIF(I$4:I10,I10)</f>
        <v>7</v>
      </c>
    </row>
    <row r="11" spans="1:10" ht="15">
      <c r="A11" s="55">
        <f>'Závod_sem vyplňovat výsledky'!B9</f>
        <v>8</v>
      </c>
      <c r="B11" s="56" t="str">
        <f>'Závod_sem vyplňovat výsledky'!C9</f>
        <v>Jančík Tomáš</v>
      </c>
      <c r="C11" s="57" t="str">
        <f>'Závod_sem vyplňovat výsledky'!H9</f>
        <v>37:17</v>
      </c>
      <c r="D11" s="58" t="str">
        <f>'Závod_sem vyplňovat výsledky'!A9</f>
        <v>MV40  1</v>
      </c>
      <c r="E11" s="59">
        <f>'Závod_sem vyplňovat výsledky'!D9</f>
        <v>1972</v>
      </c>
      <c r="F11" s="59">
        <f>'Závod_sem vyplňovat výsledky'!G9</f>
        <v>11</v>
      </c>
      <c r="G11" s="60" t="str">
        <f>'Závod_sem vyplňovat výsledky'!E9</f>
        <v>Elite Sport Boskovice</v>
      </c>
      <c r="H11" s="61">
        <v>69</v>
      </c>
      <c r="I11" s="37" t="str">
        <f t="shared" si="0"/>
        <v>M</v>
      </c>
      <c r="J11" s="37">
        <f>COUNTIF(I$4:I11,I11)</f>
        <v>8</v>
      </c>
    </row>
    <row r="12" spans="1:10" ht="15">
      <c r="A12" s="55">
        <f>'Závod_sem vyplňovat výsledky'!B10</f>
        <v>9</v>
      </c>
      <c r="B12" s="56" t="str">
        <f>'Závod_sem vyplňovat výsledky'!C10</f>
        <v>Žila Miloš</v>
      </c>
      <c r="C12" s="57" t="str">
        <f>'Závod_sem vyplňovat výsledky'!H10</f>
        <v>37:43</v>
      </c>
      <c r="D12" s="58" t="str">
        <f>'Závod_sem vyplňovat výsledky'!A10</f>
        <v>MV50  1</v>
      </c>
      <c r="E12" s="59">
        <f>'Závod_sem vyplňovat výsledky'!D10</f>
        <v>1962</v>
      </c>
      <c r="F12" s="59">
        <f>'Závod_sem vyplňovat výsledky'!G10</f>
        <v>60</v>
      </c>
      <c r="G12" s="60" t="str">
        <f>'Závod_sem vyplňovat výsledky'!E10</f>
        <v>Elite Sport Boskovice</v>
      </c>
      <c r="H12" s="61">
        <v>68</v>
      </c>
      <c r="I12" s="37" t="str">
        <f t="shared" si="0"/>
        <v>M</v>
      </c>
      <c r="J12" s="37">
        <f>COUNTIF(I$4:I12,I12)</f>
        <v>9</v>
      </c>
    </row>
    <row r="13" spans="1:10" ht="15">
      <c r="A13" s="55">
        <f>'Závod_sem vyplňovat výsledky'!B11</f>
        <v>10</v>
      </c>
      <c r="B13" s="56" t="str">
        <f>'Závod_sem vyplňovat výsledky'!C11</f>
        <v>Klopec Aleš</v>
      </c>
      <c r="C13" s="57" t="str">
        <f>'Závod_sem vyplňovat výsledky'!H11</f>
        <v>38:25</v>
      </c>
      <c r="D13" s="58" t="str">
        <f>'Závod_sem vyplňovat výsledky'!A11</f>
        <v>M  7</v>
      </c>
      <c r="E13" s="59">
        <f>'Závod_sem vyplňovat výsledky'!D11</f>
        <v>1978</v>
      </c>
      <c r="F13" s="59">
        <f>'Závod_sem vyplňovat výsledky'!G11</f>
        <v>46</v>
      </c>
      <c r="G13" s="60" t="str">
        <f>'Závod_sem vyplňovat výsledky'!E11</f>
        <v>Blansko</v>
      </c>
      <c r="H13" s="61">
        <v>67</v>
      </c>
      <c r="I13" s="37" t="str">
        <f t="shared" si="0"/>
        <v>M</v>
      </c>
      <c r="J13" s="37">
        <f>COUNTIF(I$4:I13,I13)</f>
        <v>10</v>
      </c>
    </row>
    <row r="14" spans="1:10" ht="15">
      <c r="A14" s="55">
        <f>'Závod_sem vyplňovat výsledky'!B12</f>
        <v>11</v>
      </c>
      <c r="B14" s="56" t="str">
        <f>'Závod_sem vyplňovat výsledky'!C12</f>
        <v>Čuma Josef</v>
      </c>
      <c r="C14" s="57" t="str">
        <f>'Závod_sem vyplňovat výsledky'!H12</f>
        <v>39:02</v>
      </c>
      <c r="D14" s="58" t="str">
        <f>'Závod_sem vyplňovat výsledky'!A12</f>
        <v>M  8</v>
      </c>
      <c r="E14" s="59">
        <f>'Závod_sem vyplňovat výsledky'!D12</f>
        <v>1980</v>
      </c>
      <c r="F14" s="59">
        <f>'Závod_sem vyplňovat výsledky'!G12</f>
        <v>76</v>
      </c>
      <c r="G14" s="60" t="str">
        <f>'Závod_sem vyplňovat výsledky'!E12</f>
        <v>Milonice</v>
      </c>
      <c r="H14" s="61" t="s">
        <v>477</v>
      </c>
      <c r="I14" s="37" t="str">
        <f t="shared" si="0"/>
        <v>M</v>
      </c>
      <c r="J14" s="37">
        <f>COUNTIF(I$4:I14,I14)</f>
        <v>11</v>
      </c>
    </row>
    <row r="15" spans="1:10" ht="15">
      <c r="A15" s="55">
        <f>'Závod_sem vyplňovat výsledky'!B13</f>
        <v>12</v>
      </c>
      <c r="B15" s="56" t="str">
        <f>'Závod_sem vyplňovat výsledky'!C13</f>
        <v>Weis Josef</v>
      </c>
      <c r="C15" s="57" t="str">
        <f>'Závod_sem vyplňovat výsledky'!H13</f>
        <v>39:33</v>
      </c>
      <c r="D15" s="58" t="str">
        <f>'Závod_sem vyplňovat výsledky'!A13</f>
        <v>MV40  2</v>
      </c>
      <c r="E15" s="59">
        <f>'Závod_sem vyplňovat výsledky'!D13</f>
        <v>1974</v>
      </c>
      <c r="F15" s="59">
        <f>'Závod_sem vyplňovat výsledky'!G13</f>
        <v>32</v>
      </c>
      <c r="G15" s="60" t="str">
        <f>'Závod_sem vyplňovat výsledky'!E13</f>
        <v>Elite Sport Boskovice</v>
      </c>
      <c r="H15" s="61">
        <v>65</v>
      </c>
      <c r="I15" s="37" t="str">
        <f t="shared" si="0"/>
        <v>M</v>
      </c>
      <c r="J15" s="37">
        <f>COUNTIF(I$4:I15,I15)</f>
        <v>12</v>
      </c>
    </row>
    <row r="16" spans="1:10" ht="15">
      <c r="A16" s="55">
        <f>'Závod_sem vyplňovat výsledky'!B14</f>
        <v>13</v>
      </c>
      <c r="B16" s="56" t="str">
        <f>'Závod_sem vyplňovat výsledky'!C14</f>
        <v>Říha Jaroslav</v>
      </c>
      <c r="C16" s="57" t="str">
        <f>'Závod_sem vyplňovat výsledky'!H14</f>
        <v>39:37</v>
      </c>
      <c r="D16" s="58" t="str">
        <f>'Závod_sem vyplňovat výsledky'!A14</f>
        <v>JŘI  2</v>
      </c>
      <c r="E16" s="59">
        <f>'Závod_sem vyplňovat výsledky'!D14</f>
        <v>1999</v>
      </c>
      <c r="F16" s="59">
        <f>'Závod_sem vyplňovat výsledky'!G14</f>
        <v>18</v>
      </c>
      <c r="G16" s="60" t="str">
        <f>'Závod_sem vyplňovat výsledky'!E14</f>
        <v>UNI Brno  </v>
      </c>
      <c r="H16" s="61">
        <v>64</v>
      </c>
      <c r="I16" s="37" t="str">
        <f t="shared" si="0"/>
        <v>M</v>
      </c>
      <c r="J16" s="37">
        <f>COUNTIF(I$4:I16,I16)</f>
        <v>13</v>
      </c>
    </row>
    <row r="17" spans="1:10" ht="15">
      <c r="A17" s="55">
        <f>'Závod_sem vyplňovat výsledky'!B15</f>
        <v>14</v>
      </c>
      <c r="B17" s="56" t="str">
        <f>'Závod_sem vyplňovat výsledky'!C15</f>
        <v>Horák Petr</v>
      </c>
      <c r="C17" s="57" t="str">
        <f>'Závod_sem vyplňovat výsledky'!H15</f>
        <v>39:43</v>
      </c>
      <c r="D17" s="58" t="str">
        <f>'Závod_sem vyplňovat výsledky'!A15</f>
        <v>MV40  3</v>
      </c>
      <c r="E17" s="59">
        <f>'Závod_sem vyplňovat výsledky'!D15</f>
        <v>1976</v>
      </c>
      <c r="F17" s="59">
        <f>'Závod_sem vyplňovat výsledky'!G15</f>
        <v>30</v>
      </c>
      <c r="G17" s="60" t="str">
        <f>'Závod_sem vyplňovat výsledky'!E15</f>
        <v>Orel Silůvky</v>
      </c>
      <c r="H17" s="61">
        <v>63</v>
      </c>
      <c r="I17" s="37" t="str">
        <f t="shared" si="0"/>
        <v>M</v>
      </c>
      <c r="J17" s="37">
        <f>COUNTIF(I$4:I17,I17)</f>
        <v>14</v>
      </c>
    </row>
    <row r="18" spans="1:10" ht="15">
      <c r="A18" s="55">
        <f>'Závod_sem vyplňovat výsledky'!B16</f>
        <v>15</v>
      </c>
      <c r="B18" s="56" t="str">
        <f>'Závod_sem vyplňovat výsledky'!C16</f>
        <v>Bachratý Pavel</v>
      </c>
      <c r="C18" s="57" t="str">
        <f>'Závod_sem vyplňovat výsledky'!H16</f>
        <v>39:52</v>
      </c>
      <c r="D18" s="58" t="str">
        <f>'Závod_sem vyplňovat výsledky'!A16</f>
        <v>MV50  2</v>
      </c>
      <c r="E18" s="59">
        <f>'Závod_sem vyplňovat výsledky'!D16</f>
        <v>1965</v>
      </c>
      <c r="F18" s="59">
        <f>'Závod_sem vyplňovat výsledky'!G16</f>
        <v>74</v>
      </c>
      <c r="G18" s="60" t="str">
        <f>'Závod_sem vyplňovat výsledky'!E16</f>
        <v>Blansko</v>
      </c>
      <c r="H18" s="61">
        <v>62</v>
      </c>
      <c r="I18" s="37" t="str">
        <f t="shared" si="0"/>
        <v>M</v>
      </c>
      <c r="J18" s="37">
        <f>COUNTIF(I$4:I18,I18)</f>
        <v>15</v>
      </c>
    </row>
    <row r="19" spans="1:10" ht="15">
      <c r="A19" s="55">
        <f>'Závod_sem vyplňovat výsledky'!B17</f>
        <v>16</v>
      </c>
      <c r="B19" s="56" t="str">
        <f>'Závod_sem vyplňovat výsledky'!C17</f>
        <v>Zachař Jiří</v>
      </c>
      <c r="C19" s="57" t="str">
        <f>'Závod_sem vyplňovat výsledky'!H17</f>
        <v>40:00</v>
      </c>
      <c r="D19" s="58" t="str">
        <f>'Závod_sem vyplňovat výsledky'!A17</f>
        <v>MV40  4</v>
      </c>
      <c r="E19" s="59">
        <f>'Závod_sem vyplňovat výsledky'!D17</f>
        <v>1972</v>
      </c>
      <c r="F19" s="59">
        <f>'Závod_sem vyplňovat výsledky'!G17</f>
        <v>40</v>
      </c>
      <c r="G19" s="60" t="str">
        <f>'Závod_sem vyplňovat výsledky'!E17</f>
        <v>Orel Vysoké Mýto</v>
      </c>
      <c r="H19" s="61">
        <f>IF(I19="M",IF(J19=1,80,IF(J19=2,76,IF(J19=3,73,75-J19))),IF(J19=1,40,IF(J19=2,36,IF(J19=3,33,35-J19))))</f>
        <v>59</v>
      </c>
      <c r="I19" s="37" t="str">
        <f t="shared" si="0"/>
        <v>M</v>
      </c>
      <c r="J19" s="37">
        <f>COUNTIF(I$4:I19,I19)</f>
        <v>16</v>
      </c>
    </row>
    <row r="20" spans="1:10" ht="15">
      <c r="A20" s="55">
        <f>'Závod_sem vyplňovat výsledky'!B18</f>
        <v>17</v>
      </c>
      <c r="B20" s="56" t="str">
        <f>'Závod_sem vyplňovat výsledky'!C18</f>
        <v>Plíva Vojtěch</v>
      </c>
      <c r="C20" s="57" t="str">
        <f>'Závod_sem vyplňovat výsledky'!H18</f>
        <v>40:12</v>
      </c>
      <c r="D20" s="58" t="str">
        <f>'Závod_sem vyplňovat výsledky'!A18</f>
        <v>M  9</v>
      </c>
      <c r="E20" s="59">
        <f>'Závod_sem vyplňovat výsledky'!D18</f>
        <v>1987</v>
      </c>
      <c r="F20" s="59">
        <f>'Závod_sem vyplňovat výsledky'!G18</f>
        <v>43</v>
      </c>
      <c r="G20" s="60" t="str">
        <f>'Závod_sem vyplňovat výsledky'!E18</f>
        <v>Orel Dolní Dobrouč</v>
      </c>
      <c r="H20" s="61" t="s">
        <v>476</v>
      </c>
      <c r="I20" s="37" t="str">
        <f t="shared" si="0"/>
        <v>M</v>
      </c>
      <c r="J20" s="37">
        <f>COUNTIF(I$4:I20,I20)</f>
        <v>17</v>
      </c>
    </row>
    <row r="21" spans="1:10" ht="15">
      <c r="A21" s="55">
        <f>'Závod_sem vyplňovat výsledky'!B19</f>
        <v>18</v>
      </c>
      <c r="B21" s="56" t="str">
        <f>'Závod_sem vyplňovat výsledky'!C19</f>
        <v>Kuchař Jan</v>
      </c>
      <c r="C21" s="57" t="str">
        <f>'Závod_sem vyplňovat výsledky'!H19</f>
        <v>41:39</v>
      </c>
      <c r="D21" s="58" t="str">
        <f>'Závod_sem vyplňovat výsledky'!A19</f>
        <v>M  10</v>
      </c>
      <c r="E21" s="59">
        <f>'Závod_sem vyplňovat výsledky'!D19</f>
        <v>1980</v>
      </c>
      <c r="F21" s="59">
        <f>'Závod_sem vyplňovat výsledky'!G19</f>
        <v>16</v>
      </c>
      <c r="G21" s="60" t="str">
        <f>'Závod_sem vyplňovat výsledky'!E19</f>
        <v>Blansko</v>
      </c>
      <c r="H21" s="61">
        <v>61</v>
      </c>
      <c r="I21" s="37" t="str">
        <f t="shared" si="0"/>
        <v>M</v>
      </c>
      <c r="J21" s="37">
        <f>COUNTIF(I$4:I21,I21)</f>
        <v>18</v>
      </c>
    </row>
    <row r="22" spans="1:10" ht="15">
      <c r="A22" s="55">
        <f>'Závod_sem vyplňovat výsledky'!B20</f>
        <v>19</v>
      </c>
      <c r="B22" s="56" t="str">
        <f>'Závod_sem vyplňovat výsledky'!C20</f>
        <v>Jílek Ladislav</v>
      </c>
      <c r="C22" s="57" t="str">
        <f>'Závod_sem vyplňovat výsledky'!H20</f>
        <v>42:17</v>
      </c>
      <c r="D22" s="58" t="str">
        <f>'Závod_sem vyplňovat výsledky'!A20</f>
        <v>MV40  5</v>
      </c>
      <c r="E22" s="59">
        <f>'Závod_sem vyplňovat výsledky'!D20</f>
        <v>1974</v>
      </c>
      <c r="F22" s="59">
        <f>'Závod_sem vyplňovat výsledky'!G20</f>
        <v>31</v>
      </c>
      <c r="G22" s="60" t="str">
        <f>'Závod_sem vyplňovat výsledky'!E20</f>
        <v>Aquaskipper Olešnice</v>
      </c>
      <c r="H22" s="61">
        <v>60</v>
      </c>
      <c r="I22" s="37" t="str">
        <f t="shared" si="0"/>
        <v>M</v>
      </c>
      <c r="J22" s="37">
        <f>COUNTIF(I$4:I22,I22)</f>
        <v>19</v>
      </c>
    </row>
    <row r="23" spans="1:10" ht="15">
      <c r="A23" s="55">
        <f>'Závod_sem vyplňovat výsledky'!B21</f>
        <v>20</v>
      </c>
      <c r="B23" s="56" t="str">
        <f>'Závod_sem vyplňovat výsledky'!C21</f>
        <v>Šenkýř Jiří</v>
      </c>
      <c r="C23" s="57" t="str">
        <f>'Závod_sem vyplňovat výsledky'!H21</f>
        <v>42:30</v>
      </c>
      <c r="D23" s="58" t="str">
        <f>'Závod_sem vyplňovat výsledky'!A21</f>
        <v>M  11</v>
      </c>
      <c r="E23" s="59">
        <f>'Závod_sem vyplňovat výsledky'!D21</f>
        <v>1981</v>
      </c>
      <c r="F23" s="59">
        <f>'Závod_sem vyplňovat výsledky'!G21</f>
        <v>83</v>
      </c>
      <c r="G23" s="60" t="str">
        <f>'Závod_sem vyplňovat výsledky'!E21</f>
        <v>Olešnice</v>
      </c>
      <c r="H23" s="61" t="s">
        <v>478</v>
      </c>
      <c r="I23" s="37" t="str">
        <f t="shared" si="0"/>
        <v>M</v>
      </c>
      <c r="J23" s="37">
        <f>COUNTIF(I$4:I23,I23)</f>
        <v>20</v>
      </c>
    </row>
    <row r="24" spans="1:10" ht="15">
      <c r="A24" s="55">
        <f>'Závod_sem vyplňovat výsledky'!B22</f>
        <v>21</v>
      </c>
      <c r="B24" s="56" t="str">
        <f>'Závod_sem vyplňovat výsledky'!C22</f>
        <v>Vodička Pavel</v>
      </c>
      <c r="C24" s="57" t="str">
        <f>'Závod_sem vyplňovat výsledky'!H22</f>
        <v>42:39</v>
      </c>
      <c r="D24" s="58" t="str">
        <f>'Závod_sem vyplňovat výsledky'!A22</f>
        <v>M  12</v>
      </c>
      <c r="E24" s="59">
        <f>'Závod_sem vyplňovat výsledky'!D22</f>
        <v>1993</v>
      </c>
      <c r="F24" s="59">
        <f>'Závod_sem vyplňovat výsledky'!G22</f>
        <v>67</v>
      </c>
      <c r="G24" s="60" t="str">
        <f>'Závod_sem vyplňovat výsledky'!E22</f>
        <v>Brno - Orel Lesná</v>
      </c>
      <c r="H24" s="61" t="s">
        <v>476</v>
      </c>
      <c r="I24" s="37" t="str">
        <f t="shared" si="0"/>
        <v>M</v>
      </c>
      <c r="J24" s="37">
        <f>COUNTIF(I$4:I24,I24)</f>
        <v>21</v>
      </c>
    </row>
    <row r="25" spans="1:10" ht="15">
      <c r="A25" s="55">
        <f>'Závod_sem vyplňovat výsledky'!B23</f>
        <v>22</v>
      </c>
      <c r="B25" s="56" t="str">
        <f>'Závod_sem vyplňovat výsledky'!C23</f>
        <v>Zoubek Karel</v>
      </c>
      <c r="C25" s="57" t="str">
        <f>'Závod_sem vyplňovat výsledky'!H23</f>
        <v>42:55</v>
      </c>
      <c r="D25" s="58" t="str">
        <f>'Závod_sem vyplňovat výsledky'!A23</f>
        <v>MV50  3</v>
      </c>
      <c r="E25" s="59">
        <f>'Závod_sem vyplňovat výsledky'!D23</f>
        <v>1960</v>
      </c>
      <c r="F25" s="59">
        <f>'Závod_sem vyplňovat výsledky'!G23</f>
        <v>25</v>
      </c>
      <c r="G25" s="60" t="str">
        <f>'Závod_sem vyplňovat výsledky'!E23</f>
        <v>Vanovice</v>
      </c>
      <c r="H25" s="61" t="s">
        <v>476</v>
      </c>
      <c r="I25" s="37" t="str">
        <f t="shared" si="0"/>
        <v>M</v>
      </c>
      <c r="J25" s="37">
        <f>COUNTIF(I$4:I25,I25)</f>
        <v>22</v>
      </c>
    </row>
    <row r="26" spans="1:10" ht="15">
      <c r="A26" s="55">
        <f>'Závod_sem vyplňovat výsledky'!B24</f>
        <v>23</v>
      </c>
      <c r="B26" s="56" t="str">
        <f>'Závod_sem vyplňovat výsledky'!C24</f>
        <v>Zbyněk Bednár</v>
      </c>
      <c r="C26" s="57" t="str">
        <f>'Závod_sem vyplňovat výsledky'!H24</f>
        <v>43:01</v>
      </c>
      <c r="D26" s="58" t="str">
        <f>'Závod_sem vyplňovat výsledky'!A24</f>
        <v>MV40  6</v>
      </c>
      <c r="E26" s="59">
        <f>'Závod_sem vyplňovat výsledky'!D24</f>
        <v>1973</v>
      </c>
      <c r="F26" s="59">
        <f>'Závod_sem vyplňovat výsledky'!G24</f>
        <v>58</v>
      </c>
      <c r="G26" s="60" t="str">
        <f>'Závod_sem vyplňovat výsledky'!E24</f>
        <v>Tišnov</v>
      </c>
      <c r="H26" s="61">
        <v>58</v>
      </c>
      <c r="I26" s="37" t="str">
        <f t="shared" si="0"/>
        <v>M</v>
      </c>
      <c r="J26" s="37">
        <f>COUNTIF(I$4:I26,I26)</f>
        <v>23</v>
      </c>
    </row>
    <row r="27" spans="1:10" ht="15">
      <c r="A27" s="55">
        <f>'Závod_sem vyplňovat výsledky'!B25</f>
        <v>24</v>
      </c>
      <c r="B27" s="56" t="str">
        <f>'Závod_sem vyplňovat výsledky'!C25</f>
        <v>Nedomová Lucie</v>
      </c>
      <c r="C27" s="57" t="str">
        <f>'Závod_sem vyplňovat výsledky'!H25</f>
        <v>43:02</v>
      </c>
      <c r="D27" s="58" t="str">
        <f>'Závod_sem vyplňovat výsledky'!A25</f>
        <v>Ž  1</v>
      </c>
      <c r="E27" s="59">
        <f>'Závod_sem vyplňovat výsledky'!D25</f>
        <v>1985</v>
      </c>
      <c r="F27" s="59">
        <f>'Závod_sem vyplňovat výsledky'!G25</f>
        <v>72</v>
      </c>
      <c r="G27" s="60" t="str">
        <f>'Závod_sem vyplňovat výsledky'!E25</f>
        <v>KOMETKY Lysice</v>
      </c>
      <c r="H27" s="61">
        <v>57</v>
      </c>
      <c r="I27" s="37" t="str">
        <f t="shared" si="0"/>
        <v>Ž</v>
      </c>
      <c r="J27" s="37">
        <f>COUNTIF(I$4:I27,I27)</f>
        <v>1</v>
      </c>
    </row>
    <row r="28" spans="1:10" ht="15">
      <c r="A28" s="55">
        <f>'Závod_sem vyplňovat výsledky'!B26</f>
        <v>25</v>
      </c>
      <c r="B28" s="56" t="str">
        <f>'Závod_sem vyplňovat výsledky'!C26</f>
        <v>Smutný Zdeněk</v>
      </c>
      <c r="C28" s="57" t="str">
        <f>'Závod_sem vyplňovat výsledky'!H26</f>
        <v>43:02</v>
      </c>
      <c r="D28" s="58" t="str">
        <f>'Závod_sem vyplňovat výsledky'!A26</f>
        <v>MV50  4</v>
      </c>
      <c r="E28" s="59">
        <f>'Závod_sem vyplňovat výsledky'!D26</f>
        <v>1957</v>
      </c>
      <c r="F28" s="59">
        <f>'Závod_sem vyplňovat výsledky'!G26</f>
        <v>82</v>
      </c>
      <c r="G28" s="60" t="str">
        <f>'Závod_sem vyplňovat výsledky'!E26</f>
        <v>AK Drnovice</v>
      </c>
      <c r="H28" s="61" t="s">
        <v>476</v>
      </c>
      <c r="I28" s="37" t="str">
        <f t="shared" si="0"/>
        <v>M</v>
      </c>
      <c r="J28" s="37">
        <f>COUNTIF(I$4:I28,I28)</f>
        <v>24</v>
      </c>
    </row>
    <row r="29" spans="1:10" ht="15">
      <c r="A29" s="55">
        <f>'Závod_sem vyplňovat výsledky'!B27</f>
        <v>26</v>
      </c>
      <c r="B29" s="56" t="str">
        <f>'Závod_sem vyplňovat výsledky'!C27</f>
        <v>Kráčalík Martin</v>
      </c>
      <c r="C29" s="57" t="str">
        <f>'Závod_sem vyplňovat výsledky'!H27</f>
        <v>43:09</v>
      </c>
      <c r="D29" s="58" t="str">
        <f>'Závod_sem vyplňovat výsledky'!A27</f>
        <v>M  13</v>
      </c>
      <c r="E29" s="59">
        <f>'Závod_sem vyplňovat výsledky'!D27</f>
        <v>1983</v>
      </c>
      <c r="F29" s="59">
        <f>'Závod_sem vyplňovat výsledky'!G27</f>
        <v>41</v>
      </c>
      <c r="G29" s="60">
        <f>'Závod_sem vyplňovat výsledky'!E27</f>
        <v>0</v>
      </c>
      <c r="H29" s="61" t="s">
        <v>476</v>
      </c>
      <c r="I29" s="37" t="str">
        <f t="shared" si="0"/>
        <v>M</v>
      </c>
      <c r="J29" s="37">
        <f>COUNTIF(I$4:I29,I29)</f>
        <v>25</v>
      </c>
    </row>
    <row r="30" spans="1:10" ht="15">
      <c r="A30" s="55">
        <f>'Závod_sem vyplňovat výsledky'!B28</f>
        <v>27</v>
      </c>
      <c r="B30" s="56" t="str">
        <f>'Závod_sem vyplňovat výsledky'!C28</f>
        <v>Lorenz Marek</v>
      </c>
      <c r="C30" s="57" t="str">
        <f>'Závod_sem vyplňovat výsledky'!H28</f>
        <v>43:20</v>
      </c>
      <c r="D30" s="58" t="str">
        <f>'Závod_sem vyplňovat výsledky'!A28</f>
        <v>M  14</v>
      </c>
      <c r="E30" s="59">
        <f>'Závod_sem vyplňovat výsledky'!D28</f>
        <v>1978</v>
      </c>
      <c r="F30" s="59">
        <f>'Závod_sem vyplňovat výsledky'!G28</f>
        <v>61</v>
      </c>
      <c r="G30" s="60" t="str">
        <f>'Závod_sem vyplňovat výsledky'!E28</f>
        <v>Triexport Brno</v>
      </c>
      <c r="H30" s="61">
        <v>56</v>
      </c>
      <c r="I30" s="37" t="str">
        <f t="shared" si="0"/>
        <v>M</v>
      </c>
      <c r="J30" s="37">
        <f>COUNTIF(I$4:I30,I30)</f>
        <v>26</v>
      </c>
    </row>
    <row r="31" spans="1:10" ht="15">
      <c r="A31" s="55">
        <f>'Závod_sem vyplňovat výsledky'!B29</f>
        <v>28</v>
      </c>
      <c r="B31" s="56" t="str">
        <f>'Závod_sem vyplňovat výsledky'!C29</f>
        <v>Barešová Milada</v>
      </c>
      <c r="C31" s="57" t="str">
        <f>'Závod_sem vyplňovat výsledky'!H29</f>
        <v>43:31</v>
      </c>
      <c r="D31" s="58" t="str">
        <f>'Závod_sem vyplňovat výsledky'!A29</f>
        <v>ŽV35  1</v>
      </c>
      <c r="E31" s="59">
        <f>'Závod_sem vyplňovat výsledky'!D29</f>
        <v>1975</v>
      </c>
      <c r="F31" s="59">
        <f>'Závod_sem vyplňovat výsledky'!G29</f>
        <v>70</v>
      </c>
      <c r="G31" s="60" t="str">
        <f>'Závod_sem vyplňovat výsledky'!E29</f>
        <v>Kunštát</v>
      </c>
      <c r="H31" s="61">
        <v>55</v>
      </c>
      <c r="I31" s="37" t="str">
        <f t="shared" si="0"/>
        <v>Ž</v>
      </c>
      <c r="J31" s="37">
        <f>COUNTIF(I$4:I31,I31)</f>
        <v>2</v>
      </c>
    </row>
    <row r="32" spans="1:10" ht="15">
      <c r="A32" s="55">
        <f>'Závod_sem vyplňovat výsledky'!B30</f>
        <v>29</v>
      </c>
      <c r="B32" s="56" t="str">
        <f>'Závod_sem vyplňovat výsledky'!C30</f>
        <v>Komárková Zdenka</v>
      </c>
      <c r="C32" s="57" t="str">
        <f>'Závod_sem vyplňovat výsledky'!H30</f>
        <v>44:37</v>
      </c>
      <c r="D32" s="58" t="str">
        <f>'Závod_sem vyplňovat výsledky'!A30</f>
        <v>ŽV35  2</v>
      </c>
      <c r="E32" s="59">
        <f>'Závod_sem vyplňovat výsledky'!D30</f>
        <v>1974</v>
      </c>
      <c r="F32" s="59">
        <f>'Závod_sem vyplňovat výsledky'!G30</f>
        <v>14</v>
      </c>
      <c r="G32" s="60" t="str">
        <f>'Závod_sem vyplňovat výsledky'!E30</f>
        <v>Kometky Olešnice</v>
      </c>
      <c r="H32" s="61">
        <v>36</v>
      </c>
      <c r="I32" s="37" t="str">
        <f t="shared" si="0"/>
        <v>Ž</v>
      </c>
      <c r="J32" s="37">
        <f>COUNTIF(I$4:I32,I32)</f>
        <v>3</v>
      </c>
    </row>
    <row r="33" spans="1:10" ht="15">
      <c r="A33" s="55">
        <f>'Závod_sem vyplňovat výsledky'!B31</f>
        <v>30</v>
      </c>
      <c r="B33" s="56" t="str">
        <f>'Závod_sem vyplňovat výsledky'!C31</f>
        <v>Urbánková Alfery Hana</v>
      </c>
      <c r="C33" s="57" t="str">
        <f>'Závod_sem vyplňovat výsledky'!H31</f>
        <v>45:07</v>
      </c>
      <c r="D33" s="58" t="str">
        <f>'Závod_sem vyplňovat výsledky'!A31</f>
        <v>Ž  2</v>
      </c>
      <c r="E33" s="59">
        <f>'Závod_sem vyplňovat výsledky'!D31</f>
        <v>1982</v>
      </c>
      <c r="F33" s="59">
        <f>'Závod_sem vyplňovat výsledky'!G31</f>
        <v>51</v>
      </c>
      <c r="G33" s="60" t="str">
        <f>'Závod_sem vyplňovat výsledky'!E31</f>
        <v>AC Moravská Slavia Brno</v>
      </c>
      <c r="H33" s="61" t="s">
        <v>476</v>
      </c>
      <c r="I33" s="37" t="str">
        <f t="shared" si="0"/>
        <v>Ž</v>
      </c>
      <c r="J33" s="37">
        <f>COUNTIF(I$4:I33,I33)</f>
        <v>4</v>
      </c>
    </row>
    <row r="34" spans="1:10" ht="15">
      <c r="A34" s="55">
        <f>'Závod_sem vyplňovat výsledky'!B32</f>
        <v>31</v>
      </c>
      <c r="B34" s="56" t="str">
        <f>'Závod_sem vyplňovat výsledky'!C32</f>
        <v>Kalaš Rudolf</v>
      </c>
      <c r="C34" s="57" t="str">
        <f>'Závod_sem vyplňovat výsledky'!H32</f>
        <v>45:30</v>
      </c>
      <c r="D34" s="58" t="str">
        <f>'Závod_sem vyplňovat výsledky'!A32</f>
        <v>MV40  7</v>
      </c>
      <c r="E34" s="59">
        <f>'Závod_sem vyplňovat výsledky'!D32</f>
        <v>1971</v>
      </c>
      <c r="F34" s="59">
        <f>'Závod_sem vyplňovat výsledky'!G32</f>
        <v>13</v>
      </c>
      <c r="G34" s="60" t="str">
        <f>'Závod_sem vyplňovat výsledky'!E32</f>
        <v>Invalidovna Boskovice</v>
      </c>
      <c r="H34" s="61">
        <v>54</v>
      </c>
      <c r="I34" s="37" t="str">
        <f t="shared" si="0"/>
        <v>M</v>
      </c>
      <c r="J34" s="37">
        <f>COUNTIF(I$4:I34,I34)</f>
        <v>27</v>
      </c>
    </row>
    <row r="35" spans="1:10" ht="15">
      <c r="A35" s="55">
        <f>'Závod_sem vyplňovat výsledky'!B33</f>
        <v>32</v>
      </c>
      <c r="B35" s="56" t="str">
        <f>'Závod_sem vyplňovat výsledky'!C33</f>
        <v>Vlachová Eliška</v>
      </c>
      <c r="C35" s="57" t="str">
        <f>'Závod_sem vyplňovat výsledky'!H33</f>
        <v>45:42</v>
      </c>
      <c r="D35" s="58" t="str">
        <f>'Závod_sem vyplňovat výsledky'!A33</f>
        <v>Ž  3</v>
      </c>
      <c r="E35" s="59">
        <f>'Závod_sem vyplňovat výsledky'!D33</f>
        <v>1988</v>
      </c>
      <c r="F35" s="59">
        <f>'Závod_sem vyplňovat výsledky'!G33</f>
        <v>23</v>
      </c>
      <c r="G35" s="60" t="str">
        <f>'Závod_sem vyplňovat výsledky'!E33</f>
        <v>BK Brno</v>
      </c>
      <c r="H35" s="61">
        <v>53</v>
      </c>
      <c r="I35" s="37" t="str">
        <f t="shared" si="0"/>
        <v>Ž</v>
      </c>
      <c r="J35" s="37">
        <f>COUNTIF(I$4:I35,I35)</f>
        <v>5</v>
      </c>
    </row>
    <row r="36" spans="1:10" ht="15">
      <c r="A36" s="55">
        <f>'Závod_sem vyplňovat výsledky'!B34</f>
        <v>33</v>
      </c>
      <c r="B36" s="56" t="str">
        <f>'Závod_sem vyplňovat výsledky'!C34</f>
        <v>Varecha Josef</v>
      </c>
      <c r="C36" s="57" t="str">
        <f>'Závod_sem vyplňovat výsledky'!H34</f>
        <v>45:56</v>
      </c>
      <c r="D36" s="58" t="str">
        <f>'Závod_sem vyplňovat výsledky'!A34</f>
        <v>MV40  8</v>
      </c>
      <c r="E36" s="59">
        <f>'Závod_sem vyplňovat výsledky'!D34</f>
        <v>1975</v>
      </c>
      <c r="F36" s="59">
        <f>'Závod_sem vyplňovat výsledky'!G34</f>
        <v>63</v>
      </c>
      <c r="G36" s="60" t="str">
        <f>'Závod_sem vyplňovat výsledky'!E34</f>
        <v>Gerbrich Run</v>
      </c>
      <c r="H36" s="61" t="s">
        <v>476</v>
      </c>
      <c r="I36" s="37" t="str">
        <f t="shared" si="0"/>
        <v>M</v>
      </c>
      <c r="J36" s="37">
        <f>COUNTIF(I$4:I36,I36)</f>
        <v>28</v>
      </c>
    </row>
    <row r="37" spans="1:10" ht="15">
      <c r="A37" s="55">
        <f>'Závod_sem vyplňovat výsledky'!B35</f>
        <v>34</v>
      </c>
      <c r="B37" s="56" t="str">
        <f>'Závod_sem vyplňovat výsledky'!C35</f>
        <v>Buš Jiří</v>
      </c>
      <c r="C37" s="57" t="str">
        <f>'Závod_sem vyplňovat výsledky'!H35</f>
        <v>46:08</v>
      </c>
      <c r="D37" s="58" t="str">
        <f>'Závod_sem vyplňovat výsledky'!A35</f>
        <v>M  15</v>
      </c>
      <c r="E37" s="59">
        <f>'Závod_sem vyplňovat výsledky'!D35</f>
        <v>1994</v>
      </c>
      <c r="F37" s="59">
        <f>'Závod_sem vyplňovat výsledky'!G35</f>
        <v>6</v>
      </c>
      <c r="G37" s="60" t="str">
        <f>'Závod_sem vyplňovat výsledky'!E35</f>
        <v>Rájec Jestřebí</v>
      </c>
      <c r="H37" s="61">
        <v>52</v>
      </c>
      <c r="I37" s="37" t="str">
        <f t="shared" si="0"/>
        <v>M</v>
      </c>
      <c r="J37" s="37">
        <f>COUNTIF(I$4:I37,I37)</f>
        <v>29</v>
      </c>
    </row>
    <row r="38" spans="1:10" ht="15">
      <c r="A38" s="55">
        <f>'Závod_sem vyplňovat výsledky'!B36</f>
        <v>35</v>
      </c>
      <c r="B38" s="56" t="str">
        <f>'Závod_sem vyplňovat výsledky'!C36</f>
        <v>Hynštová Marie</v>
      </c>
      <c r="C38" s="57" t="str">
        <f>'Závod_sem vyplňovat výsledky'!H36</f>
        <v>46:19</v>
      </c>
      <c r="D38" s="58" t="str">
        <f>'Závod_sem vyplňovat výsledky'!A36</f>
        <v>ŽV45  1</v>
      </c>
      <c r="E38" s="59">
        <f>'Závod_sem vyplňovat výsledky'!D36</f>
        <v>1957</v>
      </c>
      <c r="F38" s="59">
        <f>'Závod_sem vyplňovat výsledky'!G36</f>
        <v>38</v>
      </c>
      <c r="G38" s="60" t="str">
        <f>'Závod_sem vyplňovat výsledky'!E36</f>
        <v>AK Drnovice</v>
      </c>
      <c r="H38" s="61">
        <v>51</v>
      </c>
      <c r="I38" s="37" t="str">
        <f t="shared" si="0"/>
        <v>Ž</v>
      </c>
      <c r="J38" s="37">
        <f>COUNTIF(I$4:I38,I38)</f>
        <v>6</v>
      </c>
    </row>
    <row r="39" spans="1:10" ht="15">
      <c r="A39" s="55">
        <f>'Závod_sem vyplňovat výsledky'!B37</f>
        <v>36</v>
      </c>
      <c r="B39" s="56" t="str">
        <f>'Závod_sem vyplňovat výsledky'!C37</f>
        <v>Svoboda Pavel</v>
      </c>
      <c r="C39" s="57" t="str">
        <f>'Závod_sem vyplňovat výsledky'!H37</f>
        <v>46:27</v>
      </c>
      <c r="D39" s="58" t="str">
        <f>'Závod_sem vyplňovat výsledky'!A37</f>
        <v>MV60  1</v>
      </c>
      <c r="E39" s="59">
        <f>'Závod_sem vyplňovat výsledky'!D37</f>
        <v>1955</v>
      </c>
      <c r="F39" s="59">
        <f>'Závod_sem vyplňovat výsledky'!G37</f>
        <v>19</v>
      </c>
      <c r="G39" s="60" t="str">
        <f>'Závod_sem vyplňovat výsledky'!E37</f>
        <v>TJ Sloup</v>
      </c>
      <c r="H39" s="61">
        <v>50</v>
      </c>
      <c r="I39" s="37" t="str">
        <f t="shared" si="0"/>
        <v>M</v>
      </c>
      <c r="J39" s="37">
        <f>COUNTIF(I$4:I39,I39)</f>
        <v>30</v>
      </c>
    </row>
    <row r="40" spans="1:10" ht="15">
      <c r="A40" s="55">
        <f>'Závod_sem vyplňovat výsledky'!B38</f>
        <v>37</v>
      </c>
      <c r="B40" s="56" t="str">
        <f>'Závod_sem vyplňovat výsledky'!C38</f>
        <v>Hořínková Dita</v>
      </c>
      <c r="C40" s="57" t="str">
        <f>'Závod_sem vyplňovat výsledky'!H38</f>
        <v>46:50</v>
      </c>
      <c r="D40" s="58" t="str">
        <f>'Závod_sem vyplňovat výsledky'!A38</f>
        <v>Ž  4</v>
      </c>
      <c r="E40" s="59">
        <f>'Závod_sem vyplňovat výsledky'!D38</f>
        <v>1994</v>
      </c>
      <c r="F40" s="59">
        <f>'Závod_sem vyplňovat výsledky'!G38</f>
        <v>55</v>
      </c>
      <c r="G40" s="60" t="str">
        <f>'Závod_sem vyplňovat výsledky'!E38</f>
        <v>Střelka Brno</v>
      </c>
      <c r="H40" s="61">
        <v>49</v>
      </c>
      <c r="I40" s="37" t="str">
        <f t="shared" si="0"/>
        <v>Ž</v>
      </c>
      <c r="J40" s="37">
        <f>COUNTIF(I$4:I40,I40)</f>
        <v>7</v>
      </c>
    </row>
    <row r="41" spans="1:10" ht="15">
      <c r="A41" s="55">
        <f>'Závod_sem vyplňovat výsledky'!B39</f>
        <v>38</v>
      </c>
      <c r="B41" s="56" t="str">
        <f>'Závod_sem vyplňovat výsledky'!C39</f>
        <v>Blaha Rostislav</v>
      </c>
      <c r="C41" s="57" t="str">
        <f>'Závod_sem vyplňovat výsledky'!H39</f>
        <v>46:54</v>
      </c>
      <c r="D41" s="58" t="str">
        <f>'Závod_sem vyplňovat výsledky'!A39</f>
        <v>M  16</v>
      </c>
      <c r="E41" s="59">
        <f>'Závod_sem vyplňovat výsledky'!D39</f>
        <v>1989</v>
      </c>
      <c r="F41" s="59">
        <f>'Závod_sem vyplňovat výsledky'!G39</f>
        <v>28</v>
      </c>
      <c r="G41" s="60" t="str">
        <f>'Závod_sem vyplňovat výsledky'!E39</f>
        <v>BK Vísky</v>
      </c>
      <c r="H41" s="61">
        <v>48</v>
      </c>
      <c r="I41" s="37" t="str">
        <f t="shared" si="0"/>
        <v>M</v>
      </c>
      <c r="J41" s="37">
        <f>COUNTIF(I$4:I41,I41)</f>
        <v>31</v>
      </c>
    </row>
    <row r="42" spans="1:10" ht="15">
      <c r="A42" s="55">
        <f>'Závod_sem vyplňovat výsledky'!B40</f>
        <v>39</v>
      </c>
      <c r="B42" s="56" t="str">
        <f>'Závod_sem vyplňovat výsledky'!C40</f>
        <v>Graffy Ivo</v>
      </c>
      <c r="C42" s="57" t="str">
        <f>'Závod_sem vyplňovat výsledky'!H40</f>
        <v>47:05</v>
      </c>
      <c r="D42" s="58" t="str">
        <f>'Závod_sem vyplňovat výsledky'!A40</f>
        <v>MV40  9</v>
      </c>
      <c r="E42" s="59">
        <f>'Závod_sem vyplňovat výsledky'!D40</f>
        <v>1975</v>
      </c>
      <c r="F42" s="59">
        <f>'Závod_sem vyplňovat výsledky'!G40</f>
        <v>47</v>
      </c>
      <c r="G42" s="60" t="str">
        <f>'Závod_sem vyplňovat výsledky'!E40</f>
        <v>TF Legion Boskovice</v>
      </c>
      <c r="H42" s="61">
        <v>47</v>
      </c>
      <c r="I42" s="37" t="str">
        <f t="shared" si="0"/>
        <v>M</v>
      </c>
      <c r="J42" s="37">
        <f>COUNTIF(I$4:I42,I42)</f>
        <v>32</v>
      </c>
    </row>
    <row r="43" spans="1:10" ht="15">
      <c r="A43" s="55">
        <f>'Závod_sem vyplňovat výsledky'!B41</f>
        <v>40</v>
      </c>
      <c r="B43" s="56" t="str">
        <f>'Závod_sem vyplňovat výsledky'!C41</f>
        <v>Přichystal Štěpán</v>
      </c>
      <c r="C43" s="57" t="str">
        <f>'Závod_sem vyplňovat výsledky'!H41</f>
        <v>47:06</v>
      </c>
      <c r="D43" s="58" t="str">
        <f>'Závod_sem vyplňovat výsledky'!A41</f>
        <v>M  17</v>
      </c>
      <c r="E43" s="59">
        <f>'Závod_sem vyplňovat výsledky'!D41</f>
        <v>1989</v>
      </c>
      <c r="F43" s="59">
        <f>'Závod_sem vyplňovat výsledky'!G41</f>
        <v>79</v>
      </c>
      <c r="G43" s="60" t="str">
        <f>'Závod_sem vyplňovat výsledky'!E41</f>
        <v>Vanovice</v>
      </c>
      <c r="H43" s="61">
        <v>46</v>
      </c>
      <c r="I43" s="37" t="str">
        <f t="shared" si="0"/>
        <v>M</v>
      </c>
      <c r="J43" s="37">
        <f>COUNTIF(I$4:I43,I43)</f>
        <v>33</v>
      </c>
    </row>
    <row r="44" spans="1:10" ht="15">
      <c r="A44" s="55">
        <f>'Závod_sem vyplňovat výsledky'!B42</f>
        <v>41</v>
      </c>
      <c r="B44" s="56" t="str">
        <f>'Závod_sem vyplňovat výsledky'!C42</f>
        <v>Charvát Bohdan</v>
      </c>
      <c r="C44" s="57" t="str">
        <f>'Závod_sem vyplňovat výsledky'!H42</f>
        <v>47:22</v>
      </c>
      <c r="D44" s="58" t="str">
        <f>'Závod_sem vyplňovat výsledky'!A42</f>
        <v>MV40  10</v>
      </c>
      <c r="E44" s="59">
        <f>'Závod_sem vyplňovat výsledky'!D42</f>
        <v>1973</v>
      </c>
      <c r="F44" s="59">
        <f>'Závod_sem vyplňovat výsledky'!G42</f>
        <v>10</v>
      </c>
      <c r="G44" s="60" t="str">
        <f>'Závod_sem vyplňovat výsledky'!E42</f>
        <v>Elite Sport Boskovice</v>
      </c>
      <c r="H44" s="61">
        <v>45</v>
      </c>
      <c r="I44" s="37" t="str">
        <f t="shared" si="0"/>
        <v>M</v>
      </c>
      <c r="J44" s="37">
        <f>COUNTIF(I$4:I44,I44)</f>
        <v>34</v>
      </c>
    </row>
    <row r="45" spans="1:10" ht="15">
      <c r="A45" s="55">
        <f>'Závod_sem vyplňovat výsledky'!B43</f>
        <v>42</v>
      </c>
      <c r="B45" s="56" t="str">
        <f>'Závod_sem vyplňovat výsledky'!C43</f>
        <v>Brtník Jiří</v>
      </c>
      <c r="C45" s="57" t="str">
        <f>'Závod_sem vyplňovat výsledky'!H43</f>
        <v>47:59</v>
      </c>
      <c r="D45" s="58" t="str">
        <f>'Závod_sem vyplňovat výsledky'!A43</f>
        <v>MV60  2</v>
      </c>
      <c r="E45" s="59">
        <f>'Závod_sem vyplňovat výsledky'!D43</f>
        <v>1952</v>
      </c>
      <c r="F45" s="59">
        <f>'Závod_sem vyplňovat výsledky'!G43</f>
        <v>2</v>
      </c>
      <c r="G45" s="60" t="str">
        <f>'Závod_sem vyplňovat výsledky'!E43</f>
        <v>Orel Obřany</v>
      </c>
      <c r="H45" s="61">
        <v>44</v>
      </c>
      <c r="I45" s="37" t="str">
        <f t="shared" si="0"/>
        <v>M</v>
      </c>
      <c r="J45" s="37">
        <f>COUNTIF(I$4:I45,I45)</f>
        <v>35</v>
      </c>
    </row>
    <row r="46" spans="1:10" ht="15">
      <c r="A46" s="55">
        <f>'Závod_sem vyplňovat výsledky'!B44</f>
        <v>43</v>
      </c>
      <c r="B46" s="56" t="str">
        <f>'Závod_sem vyplňovat výsledky'!C44</f>
        <v>Kresta Roman</v>
      </c>
      <c r="C46" s="57" t="str">
        <f>'Závod_sem vyplňovat výsledky'!H44</f>
        <v>48:08</v>
      </c>
      <c r="D46" s="58" t="str">
        <f>'Závod_sem vyplňovat výsledky'!A44</f>
        <v>MV50  5</v>
      </c>
      <c r="E46" s="59">
        <f>'Závod_sem vyplňovat výsledky'!D44</f>
        <v>1965</v>
      </c>
      <c r="F46" s="59">
        <f>'Závod_sem vyplňovat výsledky'!G44</f>
        <v>48</v>
      </c>
      <c r="G46" s="60" t="str">
        <f>'Závod_sem vyplňovat výsledky'!E44</f>
        <v>Orel Brno Židenice</v>
      </c>
      <c r="H46" s="61">
        <v>43</v>
      </c>
      <c r="I46" s="37" t="str">
        <f t="shared" si="0"/>
        <v>M</v>
      </c>
      <c r="J46" s="37">
        <f>COUNTIF(I$4:I46,I46)</f>
        <v>36</v>
      </c>
    </row>
    <row r="47" spans="1:10" ht="15">
      <c r="A47" s="55">
        <f>'Závod_sem vyplňovat výsledky'!B45</f>
        <v>44</v>
      </c>
      <c r="B47" s="56" t="str">
        <f>'Závod_sem vyplňovat výsledky'!C45</f>
        <v>Nováček Josef</v>
      </c>
      <c r="C47" s="57" t="str">
        <f>'Závod_sem vyplňovat výsledky'!H45</f>
        <v>48:15</v>
      </c>
      <c r="D47" s="58" t="str">
        <f>'Závod_sem vyplňovat výsledky'!A45</f>
        <v>MV50  6</v>
      </c>
      <c r="E47" s="59">
        <f>'Závod_sem vyplňovat výsledky'!D45</f>
        <v>1958</v>
      </c>
      <c r="F47" s="59">
        <f>'Závod_sem vyplňovat výsledky'!G45</f>
        <v>78</v>
      </c>
      <c r="G47" s="60" t="str">
        <f>'Závod_sem vyplňovat výsledky'!E45</f>
        <v>Čučice</v>
      </c>
      <c r="H47" s="61">
        <v>33</v>
      </c>
      <c r="I47" s="37" t="str">
        <f t="shared" si="0"/>
        <v>M</v>
      </c>
      <c r="J47" s="37">
        <f>COUNTIF(I$4:I47,I47)</f>
        <v>37</v>
      </c>
    </row>
    <row r="48" spans="1:10" ht="15">
      <c r="A48" s="55">
        <f>'Závod_sem vyplňovat výsledky'!B46</f>
        <v>45</v>
      </c>
      <c r="B48" s="56" t="str">
        <f>'Závod_sem vyplňovat výsledky'!C46</f>
        <v>Balaštík Stanislav</v>
      </c>
      <c r="C48" s="57" t="str">
        <f>'Závod_sem vyplňovat výsledky'!H46</f>
        <v>48:23</v>
      </c>
      <c r="D48" s="58" t="str">
        <f>'Závod_sem vyplňovat výsledky'!A46</f>
        <v>M  18</v>
      </c>
      <c r="E48" s="59">
        <f>'Závod_sem vyplňovat výsledky'!D46</f>
        <v>1991</v>
      </c>
      <c r="F48" s="59">
        <f>'Závod_sem vyplňovat výsledky'!G46</f>
        <v>57</v>
      </c>
      <c r="G48" s="60" t="str">
        <f>'Závod_sem vyplňovat výsledky'!E46</f>
        <v>Boskovice</v>
      </c>
      <c r="H48" s="61">
        <v>42</v>
      </c>
      <c r="I48" s="37" t="str">
        <f t="shared" si="0"/>
        <v>M</v>
      </c>
      <c r="J48" s="37">
        <f>COUNTIF(I$4:I48,I48)</f>
        <v>38</v>
      </c>
    </row>
    <row r="49" spans="1:10" ht="15">
      <c r="A49" s="55">
        <f>'Závod_sem vyplňovat výsledky'!B47</f>
        <v>46</v>
      </c>
      <c r="B49" s="56" t="str">
        <f>'Závod_sem vyplňovat výsledky'!C47</f>
        <v>Sedláček Miroslav</v>
      </c>
      <c r="C49" s="57" t="str">
        <f>'Závod_sem vyplňovat výsledky'!H47</f>
        <v>48:48</v>
      </c>
      <c r="D49" s="58" t="str">
        <f>'Závod_sem vyplňovat výsledky'!A47</f>
        <v>MV40  11</v>
      </c>
      <c r="E49" s="59">
        <f>'Závod_sem vyplňovat výsledky'!D47</f>
        <v>1973</v>
      </c>
      <c r="F49" s="59">
        <f>'Závod_sem vyplňovat výsledky'!G47</f>
        <v>56</v>
      </c>
      <c r="G49" s="60" t="str">
        <f>'Závod_sem vyplňovat výsledky'!E47</f>
        <v>CBC</v>
      </c>
      <c r="H49" s="61">
        <v>31</v>
      </c>
      <c r="I49" s="37" t="str">
        <f t="shared" si="0"/>
        <v>M</v>
      </c>
      <c r="J49" s="37">
        <f>COUNTIF(I$4:I49,I49)</f>
        <v>39</v>
      </c>
    </row>
    <row r="50" spans="1:10" ht="15">
      <c r="A50" s="55">
        <f>'Závod_sem vyplňovat výsledky'!B48</f>
        <v>47</v>
      </c>
      <c r="B50" s="56" t="str">
        <f>'Závod_sem vyplňovat výsledky'!C48</f>
        <v>Dušek Pavel</v>
      </c>
      <c r="C50" s="57" t="str">
        <f>'Závod_sem vyplňovat výsledky'!H48</f>
        <v>49:18</v>
      </c>
      <c r="D50" s="58" t="str">
        <f>'Závod_sem vyplňovat výsledky'!A48</f>
        <v>MV40  12</v>
      </c>
      <c r="E50" s="59">
        <f>'Závod_sem vyplňovat výsledky'!D48</f>
        <v>1970</v>
      </c>
      <c r="F50" s="59">
        <f>'Závod_sem vyplňovat výsledky'!G48</f>
        <v>44</v>
      </c>
      <c r="G50" s="60" t="str">
        <f>'Závod_sem vyplňovat výsledky'!E48</f>
        <v>Orel Dolní Dobrouč</v>
      </c>
      <c r="H50" s="61">
        <v>41</v>
      </c>
      <c r="I50" s="37" t="str">
        <f t="shared" si="0"/>
        <v>M</v>
      </c>
      <c r="J50" s="37">
        <f>COUNTIF(I$4:I50,I50)</f>
        <v>40</v>
      </c>
    </row>
    <row r="51" spans="1:10" ht="15">
      <c r="A51" s="55">
        <f>'Závod_sem vyplňovat výsledky'!B49</f>
        <v>48</v>
      </c>
      <c r="B51" s="56" t="str">
        <f>'Závod_sem vyplňovat výsledky'!C49</f>
        <v>Němcová Daniela</v>
      </c>
      <c r="C51" s="57" t="str">
        <f>'Závod_sem vyplňovat výsledky'!H49</f>
        <v>49:20</v>
      </c>
      <c r="D51" s="58" t="str">
        <f>'Závod_sem vyplňovat výsledky'!A49</f>
        <v>Ž  5</v>
      </c>
      <c r="E51" s="59">
        <f>'Závod_sem vyplňovat výsledky'!D49</f>
        <v>1993</v>
      </c>
      <c r="F51" s="59">
        <f>'Závod_sem vyplňovat výsledky'!G49</f>
        <v>69</v>
      </c>
      <c r="G51" s="60" t="str">
        <f>'Závod_sem vyplňovat výsledky'!E49</f>
        <v>Vísky </v>
      </c>
      <c r="H51" s="61" t="s">
        <v>476</v>
      </c>
      <c r="I51" s="37" t="str">
        <f t="shared" si="0"/>
        <v>Ž</v>
      </c>
      <c r="J51" s="37">
        <f>COUNTIF(I$4:I51,I51)</f>
        <v>8</v>
      </c>
    </row>
    <row r="52" spans="1:10" ht="15">
      <c r="A52" s="55">
        <f>'Závod_sem vyplňovat výsledky'!B50</f>
        <v>49</v>
      </c>
      <c r="B52" s="56" t="str">
        <f>'Závod_sem vyplňovat výsledky'!C50</f>
        <v>Buš Roman</v>
      </c>
      <c r="C52" s="57" t="str">
        <f>'Závod_sem vyplňovat výsledky'!H50</f>
        <v>49:26</v>
      </c>
      <c r="D52" s="58" t="str">
        <f>'Závod_sem vyplňovat výsledky'!A50</f>
        <v>MV50  7</v>
      </c>
      <c r="E52" s="59">
        <f>'Závod_sem vyplňovat výsledky'!D50</f>
        <v>1965</v>
      </c>
      <c r="F52" s="59">
        <f>'Závod_sem vyplňovat výsledky'!G50</f>
        <v>77</v>
      </c>
      <c r="G52" s="60" t="str">
        <f>'Závod_sem vyplňovat výsledky'!E50</f>
        <v>Rájec</v>
      </c>
      <c r="H52" s="61">
        <v>40</v>
      </c>
      <c r="I52" s="37" t="str">
        <f t="shared" si="0"/>
        <v>M</v>
      </c>
      <c r="J52" s="37">
        <f>COUNTIF(I$4:I52,I52)</f>
        <v>41</v>
      </c>
    </row>
    <row r="53" spans="1:10" ht="15">
      <c r="A53" s="55">
        <f>'Závod_sem vyplňovat výsledky'!B51</f>
        <v>50</v>
      </c>
      <c r="B53" s="56" t="str">
        <f>'Závod_sem vyplňovat výsledky'!C51</f>
        <v>Skřivánková Dana</v>
      </c>
      <c r="C53" s="57" t="str">
        <f>'Závod_sem vyplňovat výsledky'!H51</f>
        <v>49:27</v>
      </c>
      <c r="D53" s="58" t="str">
        <f>'Závod_sem vyplňovat výsledky'!A51</f>
        <v>ŽV45  2</v>
      </c>
      <c r="E53" s="59">
        <f>'Závod_sem vyplňovat výsledky'!D51</f>
        <v>1967</v>
      </c>
      <c r="F53" s="59">
        <f>'Závod_sem vyplňovat výsledky'!G51</f>
        <v>36</v>
      </c>
      <c r="G53" s="60" t="str">
        <f>'Závod_sem vyplňovat výsledky'!E51</f>
        <v>Orel Vyškov</v>
      </c>
      <c r="H53" s="61">
        <v>39</v>
      </c>
      <c r="I53" s="37" t="str">
        <f t="shared" si="0"/>
        <v>Ž</v>
      </c>
      <c r="J53" s="37">
        <f>COUNTIF(I$4:I53,I53)</f>
        <v>9</v>
      </c>
    </row>
    <row r="54" spans="1:10" ht="15">
      <c r="A54" s="55">
        <f>'Závod_sem vyplňovat výsledky'!B52</f>
        <v>51</v>
      </c>
      <c r="B54" s="56" t="str">
        <f>'Závod_sem vyplňovat výsledky'!C52</f>
        <v>Bayer Miloslav</v>
      </c>
      <c r="C54" s="57" t="str">
        <f>'Závod_sem vyplňovat výsledky'!H52</f>
        <v>49:45</v>
      </c>
      <c r="D54" s="58" t="str">
        <f>'Závod_sem vyplňovat výsledky'!A52</f>
        <v>MV60  3</v>
      </c>
      <c r="E54" s="59">
        <f>'Závod_sem vyplňovat výsledky'!D52</f>
        <v>1947</v>
      </c>
      <c r="F54" s="59">
        <f>'Závod_sem vyplňovat výsledky'!G52</f>
        <v>4</v>
      </c>
      <c r="G54" s="60" t="str">
        <f>'Závod_sem vyplňovat výsledky'!E52</f>
        <v>ASK Blansko</v>
      </c>
      <c r="H54" s="61">
        <v>30</v>
      </c>
      <c r="I54" s="37" t="str">
        <f t="shared" si="0"/>
        <v>M</v>
      </c>
      <c r="J54" s="37">
        <f>COUNTIF(I$4:I54,I54)</f>
        <v>42</v>
      </c>
    </row>
    <row r="55" spans="1:10" ht="15">
      <c r="A55" s="55">
        <f>'Závod_sem vyplňovat výsledky'!B53</f>
        <v>52</v>
      </c>
      <c r="B55" s="56" t="str">
        <f>'Závod_sem vyplňovat výsledky'!C53</f>
        <v>Čáp Bohuslav</v>
      </c>
      <c r="C55" s="57" t="str">
        <f>'Závod_sem vyplňovat výsledky'!H53</f>
        <v>50:36</v>
      </c>
      <c r="D55" s="58" t="str">
        <f>'Závod_sem vyplňovat výsledky'!A53</f>
        <v>MV60  4</v>
      </c>
      <c r="E55" s="59">
        <f>'Závod_sem vyplňovat výsledky'!D53</f>
        <v>1951</v>
      </c>
      <c r="F55" s="59">
        <f>'Závod_sem vyplňovat výsledky'!G53</f>
        <v>66</v>
      </c>
      <c r="G55" s="60" t="str">
        <f>'Závod_sem vyplňovat výsledky'!E53</f>
        <v>Orel Hradec Králové</v>
      </c>
      <c r="H55" s="61">
        <v>38</v>
      </c>
      <c r="I55" s="37" t="str">
        <f t="shared" si="0"/>
        <v>M</v>
      </c>
      <c r="J55" s="37">
        <f>COUNTIF(I$4:I55,I55)</f>
        <v>43</v>
      </c>
    </row>
    <row r="56" spans="1:10" ht="15">
      <c r="A56" s="55">
        <f>'Závod_sem vyplňovat výsledky'!B54</f>
        <v>53</v>
      </c>
      <c r="B56" s="56" t="str">
        <f>'Závod_sem vyplňovat výsledky'!C54</f>
        <v>Lorenc Antonín</v>
      </c>
      <c r="C56" s="57" t="str">
        <f>'Závod_sem vyplňovat výsledky'!H54</f>
        <v>51:07</v>
      </c>
      <c r="D56" s="58" t="str">
        <f>'Závod_sem vyplňovat výsledky'!A54</f>
        <v>MV50  8</v>
      </c>
      <c r="E56" s="59">
        <f>'Závod_sem vyplňovat výsledky'!D54</f>
        <v>1964</v>
      </c>
      <c r="F56" s="59">
        <f>'Závod_sem vyplňovat výsledky'!G54</f>
        <v>59</v>
      </c>
      <c r="G56" s="60" t="str">
        <f>'Závod_sem vyplňovat výsledky'!E54</f>
        <v>Blansko</v>
      </c>
      <c r="H56" s="61" t="s">
        <v>476</v>
      </c>
      <c r="I56" s="37" t="str">
        <f t="shared" si="0"/>
        <v>M</v>
      </c>
      <c r="J56" s="37">
        <f>COUNTIF(I$4:I56,I56)</f>
        <v>44</v>
      </c>
    </row>
    <row r="57" spans="1:10" ht="15">
      <c r="A57" s="55">
        <f>'Závod_sem vyplňovat výsledky'!B55</f>
        <v>54</v>
      </c>
      <c r="B57" s="56" t="str">
        <f>'Závod_sem vyplňovat výsledky'!C55</f>
        <v>Tomanová Lenka</v>
      </c>
      <c r="C57" s="57" t="str">
        <f>'Závod_sem vyplňovat výsledky'!H55</f>
        <v>51:48</v>
      </c>
      <c r="D57" s="58" t="str">
        <f>'Závod_sem vyplňovat výsledky'!A55</f>
        <v>ŽV35  3</v>
      </c>
      <c r="E57" s="59">
        <f>'Závod_sem vyplňovat výsledky'!D55</f>
        <v>1976</v>
      </c>
      <c r="F57" s="59">
        <f>'Závod_sem vyplňovat výsledky'!G55</f>
        <v>22</v>
      </c>
      <c r="G57" s="60" t="str">
        <f>'Závod_sem vyplňovat výsledky'!E55</f>
        <v>Orel Vyškov</v>
      </c>
      <c r="H57" s="61">
        <v>37</v>
      </c>
      <c r="I57" s="37" t="str">
        <f t="shared" si="0"/>
        <v>Ž</v>
      </c>
      <c r="J57" s="37">
        <f>COUNTIF(I$4:I57,I57)</f>
        <v>10</v>
      </c>
    </row>
    <row r="58" spans="1:10" ht="15">
      <c r="A58" s="55">
        <f>'Závod_sem vyplňovat výsledky'!B56</f>
        <v>55</v>
      </c>
      <c r="B58" s="56" t="str">
        <f>'Závod_sem vyplňovat výsledky'!C56</f>
        <v>Horňová Adriana</v>
      </c>
      <c r="C58" s="57" t="str">
        <f>'Závod_sem vyplňovat výsledky'!H56</f>
        <v>51:53</v>
      </c>
      <c r="D58" s="58" t="str">
        <f>'Závod_sem vyplňovat výsledky'!A56</f>
        <v>JKY  1</v>
      </c>
      <c r="E58" s="59">
        <f>'Závod_sem vyplňovat výsledky'!D56</f>
        <v>2000</v>
      </c>
      <c r="F58" s="59">
        <f>'Závod_sem vyplňovat výsledky'!G56</f>
        <v>64</v>
      </c>
      <c r="G58" s="60" t="str">
        <f>'Závod_sem vyplňovat výsledky'!E56</f>
        <v>Elite Sport Boskovice</v>
      </c>
      <c r="H58" s="61">
        <v>36</v>
      </c>
      <c r="I58" s="37" t="str">
        <f t="shared" si="0"/>
        <v>M</v>
      </c>
      <c r="J58" s="37">
        <f>COUNTIF(I$4:I58,I58)</f>
        <v>45</v>
      </c>
    </row>
    <row r="59" spans="1:10" ht="15">
      <c r="A59" s="55">
        <f>'Závod_sem vyplňovat výsledky'!B57</f>
        <v>56</v>
      </c>
      <c r="B59" s="56" t="str">
        <f>'Závod_sem vyplňovat výsledky'!C57</f>
        <v>Hromádková Petra</v>
      </c>
      <c r="C59" s="57" t="str">
        <f>'Závod_sem vyplňovat výsledky'!H57</f>
        <v>52:26</v>
      </c>
      <c r="D59" s="58" t="str">
        <f>'Závod_sem vyplňovat výsledky'!A57</f>
        <v>Ž  6</v>
      </c>
      <c r="E59" s="59">
        <f>'Závod_sem vyplňovat výsledky'!D57</f>
        <v>1982</v>
      </c>
      <c r="F59" s="59">
        <f>'Závod_sem vyplňovat výsledky'!G57</f>
        <v>71</v>
      </c>
      <c r="G59" s="60" t="str">
        <f>'Závod_sem vyplňovat výsledky'!E57</f>
        <v>Blansko</v>
      </c>
      <c r="H59" s="61" t="s">
        <v>476</v>
      </c>
      <c r="I59" s="37" t="str">
        <f t="shared" si="0"/>
        <v>Ž</v>
      </c>
      <c r="J59" s="37">
        <f>COUNTIF(I$4:I59,I59)</f>
        <v>11</v>
      </c>
    </row>
    <row r="60" spans="1:10" ht="15">
      <c r="A60" s="55">
        <f>'Závod_sem vyplňovat výsledky'!B58</f>
        <v>57</v>
      </c>
      <c r="B60" s="56" t="str">
        <f>'Závod_sem vyplňovat výsledky'!C58</f>
        <v>Weiter Roman</v>
      </c>
      <c r="C60" s="57" t="str">
        <f>'Závod_sem vyplňovat výsledky'!H58</f>
        <v>52:55</v>
      </c>
      <c r="D60" s="58" t="str">
        <f>'Závod_sem vyplňovat výsledky'!A58</f>
        <v>MV40  13</v>
      </c>
      <c r="E60" s="59">
        <f>'Závod_sem vyplňovat výsledky'!D58</f>
        <v>1975</v>
      </c>
      <c r="F60" s="59">
        <f>'Závod_sem vyplňovat výsledky'!G58</f>
        <v>33</v>
      </c>
      <c r="G60" s="60" t="str">
        <f>'Závod_sem vyplňovat výsledky'!E58</f>
        <v>Orel Vyškov</v>
      </c>
      <c r="H60" s="61" t="s">
        <v>476</v>
      </c>
      <c r="I60" s="37" t="str">
        <f t="shared" si="0"/>
        <v>M</v>
      </c>
      <c r="J60" s="37">
        <f>COUNTIF(I$4:I60,I60)</f>
        <v>46</v>
      </c>
    </row>
    <row r="61" spans="1:10" ht="15">
      <c r="A61" s="55">
        <f>'Závod_sem vyplňovat výsledky'!B59</f>
        <v>58</v>
      </c>
      <c r="B61" s="56" t="str">
        <f>'Závod_sem vyplňovat výsledky'!C59</f>
        <v>Kašová Hana</v>
      </c>
      <c r="C61" s="57" t="str">
        <f>'Závod_sem vyplňovat výsledky'!H59</f>
        <v>53:00</v>
      </c>
      <c r="D61" s="58" t="str">
        <f>'Závod_sem vyplňovat výsledky'!A59</f>
        <v>ŽV45  3</v>
      </c>
      <c r="E61" s="59">
        <f>'Závod_sem vyplňovat výsledky'!D59</f>
        <v>1954</v>
      </c>
      <c r="F61" s="59">
        <f>'Závod_sem vyplňovat výsledky'!G59</f>
        <v>53</v>
      </c>
      <c r="G61" s="60" t="str">
        <f>'Závod_sem vyplňovat výsledky'!E59</f>
        <v>Barnexsport Brno</v>
      </c>
      <c r="H61" s="61" t="s">
        <v>476</v>
      </c>
      <c r="I61" s="37" t="str">
        <f t="shared" si="0"/>
        <v>Ž</v>
      </c>
      <c r="J61" s="37">
        <f>COUNTIF(I$4:I61,I61)</f>
        <v>12</v>
      </c>
    </row>
    <row r="62" spans="1:10" ht="15">
      <c r="A62" s="55">
        <f>'Závod_sem vyplňovat výsledky'!B60</f>
        <v>59</v>
      </c>
      <c r="B62" s="56" t="str">
        <f>'Závod_sem vyplňovat výsledky'!C60</f>
        <v>Daněk Milan</v>
      </c>
      <c r="C62" s="57" t="str">
        <f>'Závod_sem vyplňovat výsledky'!H60</f>
        <v>53:22</v>
      </c>
      <c r="D62" s="58" t="str">
        <f>'Závod_sem vyplňovat výsledky'!A60</f>
        <v>MV50  9</v>
      </c>
      <c r="E62" s="59">
        <f>'Závod_sem vyplňovat výsledky'!D60</f>
        <v>1962</v>
      </c>
      <c r="F62" s="59">
        <f>'Závod_sem vyplňovat výsledky'!G60</f>
        <v>80</v>
      </c>
      <c r="G62" s="60" t="str">
        <f>'Závod_sem vyplňovat výsledky'!E60</f>
        <v>Horizont</v>
      </c>
      <c r="H62" s="61" t="s">
        <v>476</v>
      </c>
      <c r="I62" s="37" t="str">
        <f t="shared" si="0"/>
        <v>M</v>
      </c>
      <c r="J62" s="37">
        <f>COUNTIF(I$4:I62,I62)</f>
        <v>47</v>
      </c>
    </row>
    <row r="63" spans="1:10" ht="15">
      <c r="A63" s="55">
        <f>'Závod_sem vyplňovat výsledky'!B61</f>
        <v>60</v>
      </c>
      <c r="B63" s="56" t="str">
        <f>'Závod_sem vyplňovat výsledky'!C61</f>
        <v>Freitinger Pavel</v>
      </c>
      <c r="C63" s="57" t="str">
        <f>'Závod_sem vyplňovat výsledky'!H61</f>
        <v>53:37</v>
      </c>
      <c r="D63" s="58" t="str">
        <f>'Závod_sem vyplňovat výsledky'!A61</f>
        <v>MV50  10</v>
      </c>
      <c r="E63" s="59">
        <f>'Závod_sem vyplňovat výsledky'!D61</f>
        <v>1964</v>
      </c>
      <c r="F63" s="59">
        <f>'Závod_sem vyplňovat výsledky'!G61</f>
        <v>8</v>
      </c>
      <c r="G63" s="60" t="str">
        <f>'Závod_sem vyplňovat výsledky'!E61</f>
        <v>Vanovice</v>
      </c>
      <c r="H63" s="61">
        <v>29</v>
      </c>
      <c r="I63" s="37" t="str">
        <f t="shared" si="0"/>
        <v>M</v>
      </c>
      <c r="J63" s="37">
        <f>COUNTIF(I$4:I63,I63)</f>
        <v>48</v>
      </c>
    </row>
    <row r="64" spans="1:10" ht="15">
      <c r="A64" s="55">
        <f>'Závod_sem vyplňovat výsledky'!B62</f>
        <v>61</v>
      </c>
      <c r="B64" s="56" t="str">
        <f>'Závod_sem vyplňovat výsledky'!C62</f>
        <v>Dudová Vedula</v>
      </c>
      <c r="C64" s="57" t="str">
        <f>'Závod_sem vyplňovat výsledky'!H62</f>
        <v>53:48</v>
      </c>
      <c r="D64" s="58" t="str">
        <f>'Závod_sem vyplňovat výsledky'!A62</f>
        <v>ŽV35  4</v>
      </c>
      <c r="E64" s="59">
        <f>'Závod_sem vyplňovat výsledky'!D62</f>
        <v>1976</v>
      </c>
      <c r="F64" s="59">
        <f>'Závod_sem vyplňovat výsledky'!G62</f>
        <v>35</v>
      </c>
      <c r="G64" s="60" t="str">
        <f>'Závod_sem vyplňovat výsledky'!E62</f>
        <v>Orel Vyškov</v>
      </c>
      <c r="H64" s="61" t="s">
        <v>476</v>
      </c>
      <c r="I64" s="37" t="str">
        <f t="shared" si="0"/>
        <v>Ž</v>
      </c>
      <c r="J64" s="37">
        <f>COUNTIF(I$4:I64,I64)</f>
        <v>13</v>
      </c>
    </row>
    <row r="65" spans="1:10" ht="15">
      <c r="A65" s="55">
        <f>'Závod_sem vyplňovat výsledky'!B63</f>
        <v>62</v>
      </c>
      <c r="B65" s="56" t="str">
        <f>'Závod_sem vyplňovat výsledky'!C63</f>
        <v>Málková Anna</v>
      </c>
      <c r="C65" s="57" t="str">
        <f>'Závod_sem vyplňovat výsledky'!H63</f>
        <v>54:08</v>
      </c>
      <c r="D65" s="58" t="str">
        <f>'Závod_sem vyplňovat výsledky'!A63</f>
        <v>ŽV45  4</v>
      </c>
      <c r="E65" s="59">
        <f>'Závod_sem vyplňovat výsledky'!D63</f>
        <v>1963</v>
      </c>
      <c r="F65" s="59">
        <f>'Závod_sem vyplňovat výsledky'!G63</f>
        <v>39</v>
      </c>
      <c r="G65" s="60" t="str">
        <f>'Závod_sem vyplňovat výsledky'!E63</f>
        <v>Orel Vyškov</v>
      </c>
      <c r="H65" s="61">
        <v>35</v>
      </c>
      <c r="I65" s="37" t="str">
        <f t="shared" si="0"/>
        <v>Ž</v>
      </c>
      <c r="J65" s="37">
        <f>COUNTIF(I$4:I65,I65)</f>
        <v>14</v>
      </c>
    </row>
    <row r="66" spans="1:10" ht="15">
      <c r="A66" s="55">
        <f>'Závod_sem vyplňovat výsledky'!B64</f>
        <v>63</v>
      </c>
      <c r="B66" s="56" t="str">
        <f>'Závod_sem vyplňovat výsledky'!C64</f>
        <v>Blahová Jaroslava</v>
      </c>
      <c r="C66" s="57" t="str">
        <f>'Závod_sem vyplňovat výsledky'!H64</f>
        <v>54:10</v>
      </c>
      <c r="D66" s="58" t="str">
        <f>'Závod_sem vyplňovat výsledky'!A64</f>
        <v>ŽV45  5</v>
      </c>
      <c r="E66" s="59">
        <f>'Závod_sem vyplňovat výsledky'!D64</f>
        <v>1967</v>
      </c>
      <c r="F66" s="59">
        <f>'Závod_sem vyplňovat výsledky'!G64</f>
        <v>26</v>
      </c>
      <c r="G66" s="60" t="str">
        <f>'Závod_sem vyplňovat výsledky'!E64</f>
        <v>BK Vísky</v>
      </c>
      <c r="H66" s="61">
        <v>34</v>
      </c>
      <c r="I66" s="37" t="str">
        <f aca="true" t="shared" si="1" ref="I66:I96">IF(LEFT(D66,1)&lt;&gt;"Ž","M","Ž")</f>
        <v>Ž</v>
      </c>
      <c r="J66" s="37">
        <f>COUNTIF(I$4:I66,I66)</f>
        <v>15</v>
      </c>
    </row>
    <row r="67" spans="1:10" ht="15">
      <c r="A67" s="55">
        <f>'Závod_sem vyplňovat výsledky'!B65</f>
        <v>64</v>
      </c>
      <c r="B67" s="56" t="str">
        <f>'Závod_sem vyplňovat výsledky'!C65</f>
        <v>Crhová Ivana</v>
      </c>
      <c r="C67" s="57" t="str">
        <f>'Závod_sem vyplňovat výsledky'!H65</f>
        <v>54:33</v>
      </c>
      <c r="D67" s="58" t="str">
        <f>'Závod_sem vyplňovat výsledky'!A65</f>
        <v>ŽV45  6</v>
      </c>
      <c r="E67" s="59">
        <f>'Závod_sem vyplňovat výsledky'!D65</f>
        <v>1966</v>
      </c>
      <c r="F67" s="59">
        <f>'Závod_sem vyplňovat výsledky'!G65</f>
        <v>27</v>
      </c>
      <c r="G67" s="60" t="str">
        <f>'Závod_sem vyplňovat výsledky'!E65</f>
        <v>BK Vísky</v>
      </c>
      <c r="H67" s="61">
        <v>28</v>
      </c>
      <c r="I67" s="37" t="str">
        <f t="shared" si="1"/>
        <v>Ž</v>
      </c>
      <c r="J67" s="37">
        <f>COUNTIF(I$4:I67,I67)</f>
        <v>16</v>
      </c>
    </row>
    <row r="68" spans="1:10" ht="15">
      <c r="A68" s="55">
        <f>'Závod_sem vyplňovat výsledky'!B66</f>
        <v>65</v>
      </c>
      <c r="B68" s="56" t="str">
        <f>'Závod_sem vyplňovat výsledky'!C66</f>
        <v>Centnerová Radmila</v>
      </c>
      <c r="C68" s="57" t="str">
        <f>'Závod_sem vyplňovat výsledky'!H66</f>
        <v>54:46</v>
      </c>
      <c r="D68" s="58" t="str">
        <f>'Závod_sem vyplňovat výsledky'!A66</f>
        <v>JKY  2</v>
      </c>
      <c r="E68" s="59">
        <f>'Závod_sem vyplňovat výsledky'!D66</f>
        <v>2000</v>
      </c>
      <c r="F68" s="59">
        <f>'Závod_sem vyplňovat výsledky'!G66</f>
        <v>7</v>
      </c>
      <c r="G68" s="60" t="str">
        <f>'Závod_sem vyplňovat výsledky'!E66</f>
        <v>ASK Blansko</v>
      </c>
      <c r="H68" s="61">
        <v>27</v>
      </c>
      <c r="I68" s="37" t="str">
        <f t="shared" si="1"/>
        <v>M</v>
      </c>
      <c r="J68" s="37">
        <f>COUNTIF(I$4:I68,I68)</f>
        <v>49</v>
      </c>
    </row>
    <row r="69" spans="1:10" ht="15">
      <c r="A69" s="55">
        <f>'Závod_sem vyplňovat výsledky'!B67</f>
        <v>66</v>
      </c>
      <c r="B69" s="56" t="str">
        <f>'Závod_sem vyplňovat výsledky'!C67</f>
        <v>Hořínková Jana</v>
      </c>
      <c r="C69" s="57" t="str">
        <f>'Závod_sem vyplňovat výsledky'!H67</f>
        <v>54:59</v>
      </c>
      <c r="D69" s="58" t="str">
        <f>'Závod_sem vyplňovat výsledky'!A67</f>
        <v>ŽV45  7</v>
      </c>
      <c r="E69" s="59">
        <f>'Závod_sem vyplňovat výsledky'!D67</f>
        <v>1965</v>
      </c>
      <c r="F69" s="59">
        <f>'Závod_sem vyplňovat výsledky'!G67</f>
        <v>52</v>
      </c>
      <c r="G69" s="60" t="str">
        <f>'Závod_sem vyplňovat výsledky'!E67</f>
        <v>Střelka Brno</v>
      </c>
      <c r="H69" s="61" t="s">
        <v>479</v>
      </c>
      <c r="I69" s="37" t="str">
        <f t="shared" si="1"/>
        <v>Ž</v>
      </c>
      <c r="J69" s="37">
        <f>COUNTIF(I$4:I69,I69)</f>
        <v>17</v>
      </c>
    </row>
    <row r="70" spans="1:10" ht="15">
      <c r="A70" s="55">
        <f>'Závod_sem vyplňovat výsledky'!B68</f>
        <v>67</v>
      </c>
      <c r="B70" s="56" t="str">
        <f>'Závod_sem vyplňovat výsledky'!C68</f>
        <v>Juránek Stanislav</v>
      </c>
      <c r="C70" s="57" t="str">
        <f>'Závod_sem vyplňovat výsledky'!H68</f>
        <v>56:03</v>
      </c>
      <c r="D70" s="58" t="str">
        <f>'Závod_sem vyplňovat výsledky'!A68</f>
        <v>MV60  5</v>
      </c>
      <c r="E70" s="59">
        <f>'Závod_sem vyplňovat výsledky'!D68</f>
        <v>1956</v>
      </c>
      <c r="F70" s="59">
        <f>'Závod_sem vyplňovat výsledky'!G68</f>
        <v>65</v>
      </c>
      <c r="G70" s="60" t="str">
        <f>'Závod_sem vyplňovat výsledky'!E68</f>
        <v>Orel Židenice</v>
      </c>
      <c r="H70" s="61">
        <v>26</v>
      </c>
      <c r="I70" s="37" t="str">
        <f t="shared" si="1"/>
        <v>M</v>
      </c>
      <c r="J70" s="37">
        <f>COUNTIF(I$4:I70,I70)</f>
        <v>50</v>
      </c>
    </row>
    <row r="71" spans="1:10" ht="15">
      <c r="A71" s="55">
        <f>'Závod_sem vyplňovat výsledky'!B69</f>
        <v>68</v>
      </c>
      <c r="B71" s="56" t="str">
        <f>'Závod_sem vyplňovat výsledky'!C69</f>
        <v>Vrtílková Inka</v>
      </c>
      <c r="C71" s="57" t="str">
        <f>'Závod_sem vyplňovat výsledky'!H69</f>
        <v>56:18</v>
      </c>
      <c r="D71" s="58" t="str">
        <f>'Závod_sem vyplňovat výsledky'!A69</f>
        <v>ŽV35  5</v>
      </c>
      <c r="E71" s="59">
        <f>'Závod_sem vyplňovat výsledky'!D69</f>
        <v>1979</v>
      </c>
      <c r="F71" s="59">
        <f>'Závod_sem vyplňovat výsledky'!G69</f>
        <v>62</v>
      </c>
      <c r="G71" s="60" t="str">
        <f>'Závod_sem vyplňovat výsledky'!E69</f>
        <v>Osten</v>
      </c>
      <c r="H71" s="61" t="s">
        <v>476</v>
      </c>
      <c r="I71" s="37" t="str">
        <f t="shared" si="1"/>
        <v>Ž</v>
      </c>
      <c r="J71" s="37">
        <f>COUNTIF(I$4:I71,I71)</f>
        <v>18</v>
      </c>
    </row>
    <row r="72" spans="1:10" ht="15">
      <c r="A72" s="55">
        <f>'Závod_sem vyplňovat výsledky'!B70</f>
        <v>69</v>
      </c>
      <c r="B72" s="56" t="str">
        <f>'Závod_sem vyplňovat výsledky'!C70</f>
        <v>Dostál Martin</v>
      </c>
      <c r="C72" s="57" t="str">
        <f>'Závod_sem vyplňovat výsledky'!H70</f>
        <v>56:49</v>
      </c>
      <c r="D72" s="58" t="str">
        <f>'Závod_sem vyplňovat výsledky'!A70</f>
        <v>M  19</v>
      </c>
      <c r="E72" s="59">
        <f>'Závod_sem vyplňovat výsledky'!D70</f>
        <v>1984</v>
      </c>
      <c r="F72" s="59">
        <f>'Závod_sem vyplňovat výsledky'!G70</f>
        <v>68</v>
      </c>
      <c r="G72" s="60" t="str">
        <f>'Závod_sem vyplňovat výsledky'!E70</f>
        <v>Bačov</v>
      </c>
      <c r="H72" s="61">
        <v>25</v>
      </c>
      <c r="I72" s="37" t="str">
        <f t="shared" si="1"/>
        <v>M</v>
      </c>
      <c r="J72" s="37">
        <f>COUNTIF(I$4:I72,I72)</f>
        <v>51</v>
      </c>
    </row>
    <row r="73" spans="1:10" ht="15">
      <c r="A73" s="55">
        <f>'Závod_sem vyplňovat výsledky'!B71</f>
        <v>70</v>
      </c>
      <c r="B73" s="56" t="str">
        <f>'Závod_sem vyplňovat výsledky'!C71</f>
        <v>Slabáková Lenka</v>
      </c>
      <c r="C73" s="57" t="str">
        <f>'Závod_sem vyplňovat výsledky'!H71</f>
        <v>57:50</v>
      </c>
      <c r="D73" s="58" t="str">
        <f>'Závod_sem vyplňovat výsledky'!A71</f>
        <v>ŽV45  8</v>
      </c>
      <c r="E73" s="59">
        <f>'Závod_sem vyplňovat výsledky'!D71</f>
        <v>1966</v>
      </c>
      <c r="F73" s="59">
        <f>'Závod_sem vyplňovat výsledky'!G71</f>
        <v>50</v>
      </c>
      <c r="G73" s="60" t="str">
        <f>'Závod_sem vyplňovat výsledky'!E71</f>
        <v>Orel Brno Židenice</v>
      </c>
      <c r="H73" s="61" t="s">
        <v>476</v>
      </c>
      <c r="I73" s="37" t="str">
        <f t="shared" si="1"/>
        <v>Ž</v>
      </c>
      <c r="J73" s="37">
        <f>COUNTIF(I$4:I73,I73)</f>
        <v>19</v>
      </c>
    </row>
    <row r="74" spans="1:10" ht="15">
      <c r="A74" s="55">
        <f>'Závod_sem vyplňovat výsledky'!B72</f>
        <v>71</v>
      </c>
      <c r="B74" s="56" t="str">
        <f>'Závod_sem vyplňovat výsledky'!C72</f>
        <v>Hladká Klára</v>
      </c>
      <c r="C74" s="57" t="str">
        <f>'Závod_sem vyplňovat výsledky'!H72</f>
        <v>58:12</v>
      </c>
      <c r="D74" s="58" t="str">
        <f>'Závod_sem vyplňovat výsledky'!A72</f>
        <v>ŽV35  6</v>
      </c>
      <c r="E74" s="59">
        <f>'Závod_sem vyplňovat výsledky'!D72</f>
        <v>1978</v>
      </c>
      <c r="F74" s="59">
        <f>'Závod_sem vyplňovat výsledky'!G72</f>
        <v>34</v>
      </c>
      <c r="G74" s="60" t="str">
        <f>'Závod_sem vyplňovat výsledky'!E72</f>
        <v>Orel Brno Židenice</v>
      </c>
      <c r="H74" s="61">
        <v>32</v>
      </c>
      <c r="I74" s="37" t="str">
        <f t="shared" si="1"/>
        <v>Ž</v>
      </c>
      <c r="J74" s="37">
        <f>COUNTIF(I$4:I74,I74)</f>
        <v>20</v>
      </c>
    </row>
    <row r="75" spans="1:10" ht="15">
      <c r="A75" s="55">
        <f>'Závod_sem vyplňovat výsledky'!B73</f>
        <v>72</v>
      </c>
      <c r="B75" s="56" t="str">
        <f>'Závod_sem vyplňovat výsledky'!C73</f>
        <v>Zdařilová Zuzana</v>
      </c>
      <c r="C75" s="57" t="str">
        <f>'Závod_sem vyplňovat výsledky'!H73</f>
        <v>59:26</v>
      </c>
      <c r="D75" s="58" t="str">
        <f>'Závod_sem vyplňovat výsledky'!A73</f>
        <v>Ž  7</v>
      </c>
      <c r="E75" s="59">
        <f>'Závod_sem vyplňovat výsledky'!D73</f>
        <v>1983</v>
      </c>
      <c r="F75" s="59">
        <f>'Závod_sem vyplňovat výsledky'!G73</f>
        <v>49</v>
      </c>
      <c r="G75" s="60" t="str">
        <f>'Závod_sem vyplňovat výsledky'!E73</f>
        <v>Orel Brno Židenice</v>
      </c>
      <c r="H75" s="61">
        <v>31</v>
      </c>
      <c r="I75" s="37" t="str">
        <f t="shared" si="1"/>
        <v>Ž</v>
      </c>
      <c r="J75" s="37">
        <f>COUNTIF(I$4:I75,I75)</f>
        <v>21</v>
      </c>
    </row>
    <row r="76" spans="1:10" ht="15">
      <c r="A76" s="55">
        <f>'Závod_sem vyplňovat výsledky'!B74</f>
        <v>73</v>
      </c>
      <c r="B76" s="56" t="str">
        <f>'Závod_sem vyplňovat výsledky'!C74</f>
        <v>Svobodová Martina</v>
      </c>
      <c r="C76" s="57" t="str">
        <f>'Závod_sem vyplňovat výsledky'!H74</f>
        <v>59:37</v>
      </c>
      <c r="D76" s="58" t="str">
        <f>'Závod_sem vyplňovat výsledky'!A74</f>
        <v>ŽV35  7</v>
      </c>
      <c r="E76" s="59">
        <f>'Závod_sem vyplňovat výsledky'!D74</f>
        <v>1975</v>
      </c>
      <c r="F76" s="59">
        <f>'Závod_sem vyplňovat výsledky'!G74</f>
        <v>3</v>
      </c>
      <c r="G76" s="60" t="str">
        <f>'Závod_sem vyplňovat výsledky'!E74</f>
        <v>Orel Obřany</v>
      </c>
      <c r="H76" s="61">
        <v>30</v>
      </c>
      <c r="I76" s="37" t="str">
        <f t="shared" si="1"/>
        <v>Ž</v>
      </c>
      <c r="J76" s="37">
        <f>COUNTIF(I$4:I76,I76)</f>
        <v>22</v>
      </c>
    </row>
    <row r="77" spans="1:10" ht="15">
      <c r="A77" s="55">
        <f>'Závod_sem vyplňovat výsledky'!B75</f>
        <v>74</v>
      </c>
      <c r="B77" s="56" t="str">
        <f>'Závod_sem vyplňovat výsledky'!C75</f>
        <v>Stráník Aleš</v>
      </c>
      <c r="C77" s="57">
        <f>'Závod_sem vyplňovat výsledky'!H75</f>
        <v>0.04175925925925925</v>
      </c>
      <c r="D77" s="58" t="str">
        <f>'Závod_sem vyplňovat výsledky'!A75</f>
        <v>MV60  6</v>
      </c>
      <c r="E77" s="59">
        <f>'Závod_sem vyplňovat výsledky'!D75</f>
        <v>1950</v>
      </c>
      <c r="F77" s="59">
        <f>'Závod_sem vyplňovat výsledky'!G75</f>
        <v>54</v>
      </c>
      <c r="G77" s="60" t="str">
        <f>'Závod_sem vyplňovat výsledky'!E75</f>
        <v>BK Blansko</v>
      </c>
      <c r="H77" s="61">
        <v>29</v>
      </c>
      <c r="I77" s="37" t="str">
        <f t="shared" si="1"/>
        <v>M</v>
      </c>
      <c r="J77" s="37">
        <f>COUNTIF(I$4:I77,I77)</f>
        <v>52</v>
      </c>
    </row>
    <row r="78" spans="1:10" ht="15">
      <c r="A78" s="55">
        <f>'Závod_sem vyplňovat výsledky'!B76</f>
        <v>75</v>
      </c>
      <c r="B78" s="56" t="str">
        <f>'Závod_sem vyplňovat výsledky'!C76</f>
        <v>Kuchařová Lucie</v>
      </c>
      <c r="C78" s="57">
        <f>'Závod_sem vyplňovat výsledky'!H76</f>
        <v>0.04206018518518518</v>
      </c>
      <c r="D78" s="58" t="str">
        <f>'Závod_sem vyplňovat výsledky'!A76</f>
        <v>ŽV35  8</v>
      </c>
      <c r="E78" s="59">
        <f>'Závod_sem vyplňovat výsledky'!D76</f>
        <v>1980</v>
      </c>
      <c r="F78" s="59">
        <f>'Závod_sem vyplňovat výsledky'!G76</f>
        <v>17</v>
      </c>
      <c r="G78" s="60" t="str">
        <f>'Závod_sem vyplňovat výsledky'!E76</f>
        <v>Blansko</v>
      </c>
      <c r="H78" s="61" t="s">
        <v>476</v>
      </c>
      <c r="I78" s="37" t="str">
        <f t="shared" si="1"/>
        <v>Ž</v>
      </c>
      <c r="J78" s="37">
        <f>COUNTIF(I$4:I78,I78)</f>
        <v>23</v>
      </c>
    </row>
    <row r="79" spans="1:10" ht="15">
      <c r="A79" s="55">
        <f>'Závod_sem vyplňovat výsledky'!B77</f>
        <v>76</v>
      </c>
      <c r="B79" s="56" t="str">
        <f>'Závod_sem vyplňovat výsledky'!C77</f>
        <v>Tomíšek Jindřich</v>
      </c>
      <c r="C79" s="57">
        <f>'Závod_sem vyplňovat výsledky'!H77</f>
        <v>0.04288194444444444</v>
      </c>
      <c r="D79" s="58" t="str">
        <f>'Závod_sem vyplňovat výsledky'!A77</f>
        <v>MV60  7</v>
      </c>
      <c r="E79" s="59">
        <f>'Závod_sem vyplňovat výsledky'!D77</f>
        <v>1939</v>
      </c>
      <c r="F79" s="59">
        <f>'Závod_sem vyplňovat výsledky'!G77</f>
        <v>1</v>
      </c>
      <c r="G79" s="60" t="str">
        <f>'Závod_sem vyplňovat výsledky'!E77</f>
        <v>Orel Horní Moštěnice</v>
      </c>
      <c r="H79" s="61" t="s">
        <v>476</v>
      </c>
      <c r="I79" s="37" t="str">
        <f t="shared" si="1"/>
        <v>M</v>
      </c>
      <c r="J79" s="37">
        <f>COUNTIF(I$4:I79,I79)</f>
        <v>53</v>
      </c>
    </row>
    <row r="80" spans="1:10" ht="15">
      <c r="A80" s="55">
        <f>'Závod_sem vyplňovat výsledky'!B78</f>
        <v>77</v>
      </c>
      <c r="B80" s="56" t="str">
        <f>'Závod_sem vyplňovat výsledky'!C78</f>
        <v>Růžička Bohuslav</v>
      </c>
      <c r="C80" s="57">
        <f>'Závod_sem vyplňovat výsledky'!H78</f>
        <v>0.04393518518518519</v>
      </c>
      <c r="D80" s="58" t="str">
        <f>'Závod_sem vyplňovat výsledky'!A78</f>
        <v>MV60  8</v>
      </c>
      <c r="E80" s="59">
        <f>'Závod_sem vyplňovat výsledky'!D78</f>
        <v>1946</v>
      </c>
      <c r="F80" s="59">
        <f>'Závod_sem vyplňovat výsledky'!G78</f>
        <v>75</v>
      </c>
      <c r="G80" s="60" t="str">
        <f>'Závod_sem vyplňovat výsledky'!E78</f>
        <v>Ráječko</v>
      </c>
      <c r="H80" s="61">
        <v>24</v>
      </c>
      <c r="I80" s="37" t="str">
        <f t="shared" si="1"/>
        <v>M</v>
      </c>
      <c r="J80" s="37">
        <f>COUNTIF(I$4:I80,I80)</f>
        <v>54</v>
      </c>
    </row>
    <row r="81" spans="1:10" ht="15">
      <c r="A81" s="55">
        <f>'Závod_sem vyplňovat výsledky'!B79</f>
        <v>78</v>
      </c>
      <c r="B81" s="56" t="str">
        <f>'Závod_sem vyplňovat výsledky'!C79</f>
        <v>Plíva Vladimír</v>
      </c>
      <c r="C81" s="57">
        <f>'Závod_sem vyplňovat výsledky'!H79</f>
        <v>0.04530092592592593</v>
      </c>
      <c r="D81" s="58" t="str">
        <f>'Závod_sem vyplňovat výsledky'!A79</f>
        <v>MV50  11</v>
      </c>
      <c r="E81" s="59">
        <f>'Závod_sem vyplňovat výsledky'!D79</f>
        <v>1957</v>
      </c>
      <c r="F81" s="59">
        <f>'Závod_sem vyplňovat výsledky'!G79</f>
        <v>45</v>
      </c>
      <c r="G81" s="60" t="str">
        <f>'Závod_sem vyplňovat výsledky'!E79</f>
        <v>Orel Dolní Dobrouč</v>
      </c>
      <c r="H81" s="61">
        <v>28</v>
      </c>
      <c r="I81" s="37" t="str">
        <f t="shared" si="1"/>
        <v>M</v>
      </c>
      <c r="J81" s="37">
        <f>COUNTIF(I$4:I81,I81)</f>
        <v>55</v>
      </c>
    </row>
    <row r="82" spans="1:10" ht="15">
      <c r="A82" s="55">
        <f>'Závod_sem vyplňovat výsledky'!B80</f>
        <v>79</v>
      </c>
      <c r="B82" s="56" t="str">
        <f>'Závod_sem vyplňovat výsledky'!C80</f>
        <v>Charvát Jan</v>
      </c>
      <c r="C82" s="57">
        <f>'Závod_sem vyplňovat výsledky'!H80</f>
        <v>0.05434027777777778</v>
      </c>
      <c r="D82" s="58" t="str">
        <f>'Závod_sem vyplňovat výsledky'!A80</f>
        <v>MV60  9</v>
      </c>
      <c r="E82" s="59">
        <f>'Závod_sem vyplňovat výsledky'!D80</f>
        <v>1947</v>
      </c>
      <c r="F82" s="59">
        <f>'Závod_sem vyplňovat výsledky'!G80</f>
        <v>81</v>
      </c>
      <c r="G82" s="60" t="str">
        <f>'Závod_sem vyplňovat výsledky'!E80</f>
        <v>Horizont</v>
      </c>
      <c r="H82" s="61">
        <v>27</v>
      </c>
      <c r="I82" s="37" t="str">
        <f t="shared" si="1"/>
        <v>M</v>
      </c>
      <c r="J82" s="37">
        <f>COUNTIF(I$4:I82,I82)</f>
        <v>56</v>
      </c>
    </row>
    <row r="83" spans="1:10" ht="15">
      <c r="A83" s="55">
        <f>'Závod_sem vyplňovat výsledky'!B81</f>
        <v>80</v>
      </c>
      <c r="B83" s="56" t="e">
        <f>'Závod_sem vyplňovat výsledky'!C81</f>
        <v>#N/A</v>
      </c>
      <c r="C83" s="57" t="str">
        <f>'Závod_sem vyplňovat výsledky'!H81</f>
        <v>:</v>
      </c>
      <c r="D83" s="58" t="e">
        <f>'Závod_sem vyplňovat výsledky'!A81</f>
        <v>#N/A</v>
      </c>
      <c r="E83" s="59" t="e">
        <f>'Závod_sem vyplňovat výsledky'!D81</f>
        <v>#N/A</v>
      </c>
      <c r="F83" s="59">
        <f>'Závod_sem vyplňovat výsledky'!G81</f>
        <v>0</v>
      </c>
      <c r="G83" s="60" t="e">
        <f>'Závod_sem vyplňovat výsledky'!E81</f>
        <v>#N/A</v>
      </c>
      <c r="H83" s="61">
        <v>23</v>
      </c>
      <c r="I83" s="37" t="e">
        <f t="shared" si="1"/>
        <v>#N/A</v>
      </c>
      <c r="J83" s="37">
        <f>COUNTIF(I$4:I83,I83)</f>
        <v>1</v>
      </c>
    </row>
    <row r="84" spans="1:10" ht="15">
      <c r="A84" s="55">
        <f>'Závod_sem vyplňovat výsledky'!B82</f>
        <v>81</v>
      </c>
      <c r="B84" s="56" t="e">
        <f>'Závod_sem vyplňovat výsledky'!C82</f>
        <v>#N/A</v>
      </c>
      <c r="C84" s="57" t="str">
        <f>'Závod_sem vyplňovat výsledky'!H82</f>
        <v>:</v>
      </c>
      <c r="D84" s="58" t="e">
        <f>'Závod_sem vyplňovat výsledky'!A82</f>
        <v>#N/A</v>
      </c>
      <c r="E84" s="59" t="e">
        <f>'Závod_sem vyplňovat výsledky'!D82</f>
        <v>#N/A</v>
      </c>
      <c r="F84" s="59">
        <f>'Závod_sem vyplňovat výsledky'!G82</f>
        <v>0</v>
      </c>
      <c r="G84" s="60" t="e">
        <f>'Závod_sem vyplňovat výsledky'!E82</f>
        <v>#N/A</v>
      </c>
      <c r="H84" s="61">
        <v>26</v>
      </c>
      <c r="I84" s="37" t="e">
        <f t="shared" si="1"/>
        <v>#N/A</v>
      </c>
      <c r="J84" s="37">
        <f>COUNTIF(I$4:I84,I84)</f>
        <v>2</v>
      </c>
    </row>
    <row r="85" spans="1:10" ht="15">
      <c r="A85" s="55">
        <f>'Závod_sem vyplňovat výsledky'!B83</f>
        <v>82</v>
      </c>
      <c r="B85" s="56" t="e">
        <f>'Závod_sem vyplňovat výsledky'!C83</f>
        <v>#N/A</v>
      </c>
      <c r="C85" s="57" t="str">
        <f>'Závod_sem vyplňovat výsledky'!H83</f>
        <v>:</v>
      </c>
      <c r="D85" s="58" t="e">
        <f>'Závod_sem vyplňovat výsledky'!A83</f>
        <v>#N/A</v>
      </c>
      <c r="E85" s="59" t="e">
        <f>'Závod_sem vyplňovat výsledky'!D83</f>
        <v>#N/A</v>
      </c>
      <c r="F85" s="59">
        <f>'Závod_sem vyplňovat výsledky'!G83</f>
        <v>0</v>
      </c>
      <c r="G85" s="60" t="e">
        <f>'Závod_sem vyplňovat výsledky'!E83</f>
        <v>#N/A</v>
      </c>
      <c r="H85" s="61">
        <v>22</v>
      </c>
      <c r="I85" s="37" t="e">
        <f t="shared" si="1"/>
        <v>#N/A</v>
      </c>
      <c r="J85" s="37">
        <f>COUNTIF(I$4:I85,I85)</f>
        <v>3</v>
      </c>
    </row>
    <row r="86" spans="1:10" ht="15">
      <c r="A86" s="55">
        <f>'Závod_sem vyplňovat výsledky'!B84</f>
        <v>83</v>
      </c>
      <c r="B86" s="56" t="e">
        <f>'Závod_sem vyplňovat výsledky'!C84</f>
        <v>#N/A</v>
      </c>
      <c r="C86" s="57" t="str">
        <f>'Závod_sem vyplňovat výsledky'!H84</f>
        <v>:</v>
      </c>
      <c r="D86" s="58" t="e">
        <f>'Závod_sem vyplňovat výsledky'!A84</f>
        <v>#N/A</v>
      </c>
      <c r="E86" s="59" t="e">
        <f>'Závod_sem vyplňovat výsledky'!D84</f>
        <v>#N/A</v>
      </c>
      <c r="F86" s="59">
        <f>'Závod_sem vyplňovat výsledky'!G84</f>
        <v>0</v>
      </c>
      <c r="G86" s="60" t="e">
        <f>'Závod_sem vyplňovat výsledky'!E84</f>
        <v>#N/A</v>
      </c>
      <c r="H86" s="61">
        <v>25</v>
      </c>
      <c r="I86" s="37" t="e">
        <f t="shared" si="1"/>
        <v>#N/A</v>
      </c>
      <c r="J86" s="37">
        <f>COUNTIF(I$4:I86,I86)</f>
        <v>4</v>
      </c>
    </row>
    <row r="87" spans="1:10" ht="15">
      <c r="A87" s="55">
        <f>'Závod_sem vyplňovat výsledky'!B85</f>
        <v>84</v>
      </c>
      <c r="B87" s="56" t="e">
        <f>'Závod_sem vyplňovat výsledky'!C85</f>
        <v>#N/A</v>
      </c>
      <c r="C87" s="57" t="str">
        <f>'Závod_sem vyplňovat výsledky'!H85</f>
        <v>:</v>
      </c>
      <c r="D87" s="58" t="e">
        <f>'Závod_sem vyplňovat výsledky'!A85</f>
        <v>#N/A</v>
      </c>
      <c r="E87" s="59" t="e">
        <f>'Závod_sem vyplňovat výsledky'!D85</f>
        <v>#N/A</v>
      </c>
      <c r="F87" s="59">
        <f>'Závod_sem vyplňovat výsledky'!G85</f>
        <v>0</v>
      </c>
      <c r="G87" s="60" t="e">
        <f>'Závod_sem vyplňovat výsledky'!E85</f>
        <v>#N/A</v>
      </c>
      <c r="H87" s="61">
        <v>21</v>
      </c>
      <c r="I87" s="37" t="e">
        <f t="shared" si="1"/>
        <v>#N/A</v>
      </c>
      <c r="J87" s="37">
        <f>COUNTIF(I$4:I87,I87)</f>
        <v>5</v>
      </c>
    </row>
    <row r="88" spans="1:10" ht="15">
      <c r="A88" s="55">
        <f>'Závod_sem vyplňovat výsledky'!B86</f>
        <v>85</v>
      </c>
      <c r="B88" s="56" t="e">
        <f>'Závod_sem vyplňovat výsledky'!C86</f>
        <v>#N/A</v>
      </c>
      <c r="C88" s="57" t="str">
        <f>'Závod_sem vyplňovat výsledky'!H86</f>
        <v>:</v>
      </c>
      <c r="D88" s="58" t="e">
        <f>'Závod_sem vyplňovat výsledky'!A86</f>
        <v>#N/A</v>
      </c>
      <c r="E88" s="59" t="e">
        <f>'Závod_sem vyplňovat výsledky'!D86</f>
        <v>#N/A</v>
      </c>
      <c r="F88" s="59">
        <f>'Závod_sem vyplňovat výsledky'!G86</f>
        <v>0</v>
      </c>
      <c r="G88" s="60" t="e">
        <f>'Závod_sem vyplňovat výsledky'!E86</f>
        <v>#N/A</v>
      </c>
      <c r="H88" s="61">
        <v>24</v>
      </c>
      <c r="I88" s="37" t="e">
        <f t="shared" si="1"/>
        <v>#N/A</v>
      </c>
      <c r="J88" s="37">
        <f>COUNTIF(I$4:I88,I88)</f>
        <v>6</v>
      </c>
    </row>
    <row r="89" spans="1:10" ht="15">
      <c r="A89" s="55">
        <f>'Závod_sem vyplňovat výsledky'!B87</f>
        <v>86</v>
      </c>
      <c r="B89" s="56" t="e">
        <f>'Závod_sem vyplňovat výsledky'!C87</f>
        <v>#N/A</v>
      </c>
      <c r="C89" s="57" t="str">
        <f>'Závod_sem vyplňovat výsledky'!H87</f>
        <v>:</v>
      </c>
      <c r="D89" s="58" t="e">
        <f>'Závod_sem vyplňovat výsledky'!A87</f>
        <v>#N/A</v>
      </c>
      <c r="E89" s="59" t="e">
        <f>'Závod_sem vyplňovat výsledky'!D87</f>
        <v>#N/A</v>
      </c>
      <c r="F89" s="59">
        <f>'Závod_sem vyplňovat výsledky'!G87</f>
        <v>0</v>
      </c>
      <c r="G89" s="60" t="e">
        <f>'Závod_sem vyplňovat výsledky'!E87</f>
        <v>#N/A</v>
      </c>
      <c r="H89" s="61">
        <v>23</v>
      </c>
      <c r="I89" s="37" t="e">
        <f t="shared" si="1"/>
        <v>#N/A</v>
      </c>
      <c r="J89" s="37">
        <f>COUNTIF(I$4:I89,I89)</f>
        <v>7</v>
      </c>
    </row>
    <row r="90" spans="1:10" ht="15">
      <c r="A90" s="55">
        <f>'Závod_sem vyplňovat výsledky'!B88</f>
        <v>87</v>
      </c>
      <c r="B90" s="56" t="e">
        <f>'Závod_sem vyplňovat výsledky'!C88</f>
        <v>#N/A</v>
      </c>
      <c r="C90" s="57" t="str">
        <f>'Závod_sem vyplňovat výsledky'!H88</f>
        <v>:</v>
      </c>
      <c r="D90" s="58" t="e">
        <f>'Závod_sem vyplňovat výsledky'!A88</f>
        <v>#N/A</v>
      </c>
      <c r="E90" s="59" t="e">
        <f>'Závod_sem vyplňovat výsledky'!D88</f>
        <v>#N/A</v>
      </c>
      <c r="F90" s="59">
        <f>'Závod_sem vyplňovat výsledky'!G88</f>
        <v>0</v>
      </c>
      <c r="G90" s="60" t="e">
        <f>'Závod_sem vyplňovat výsledky'!E88</f>
        <v>#N/A</v>
      </c>
      <c r="H90" s="61">
        <v>20</v>
      </c>
      <c r="I90" s="37" t="e">
        <f t="shared" si="1"/>
        <v>#N/A</v>
      </c>
      <c r="J90" s="37">
        <f>COUNTIF(I$4:I90,I90)</f>
        <v>8</v>
      </c>
    </row>
    <row r="91" spans="1:10" ht="15">
      <c r="A91" s="55">
        <f>'Závod_sem vyplňovat výsledky'!B89</f>
        <v>88</v>
      </c>
      <c r="B91" s="56" t="e">
        <f>'Závod_sem vyplňovat výsledky'!C89</f>
        <v>#N/A</v>
      </c>
      <c r="C91" s="57" t="str">
        <f>'Závod_sem vyplňovat výsledky'!H89</f>
        <v>:</v>
      </c>
      <c r="D91" s="58" t="e">
        <f>'Závod_sem vyplňovat výsledky'!A89</f>
        <v>#N/A</v>
      </c>
      <c r="E91" s="59" t="e">
        <f>'Závod_sem vyplňovat výsledky'!D89</f>
        <v>#N/A</v>
      </c>
      <c r="F91" s="59">
        <f>'Závod_sem vyplňovat výsledky'!G89</f>
        <v>0</v>
      </c>
      <c r="G91" s="60" t="e">
        <f>'Závod_sem vyplňovat výsledky'!E89</f>
        <v>#N/A</v>
      </c>
      <c r="H91" s="61">
        <v>19</v>
      </c>
      <c r="I91" s="37" t="e">
        <f t="shared" si="1"/>
        <v>#N/A</v>
      </c>
      <c r="J91" s="37">
        <f>COUNTIF(I$4:I91,I91)</f>
        <v>9</v>
      </c>
    </row>
    <row r="92" spans="1:10" ht="15">
      <c r="A92" s="55">
        <f>'Závod_sem vyplňovat výsledky'!B90</f>
        <v>89</v>
      </c>
      <c r="B92" s="56" t="e">
        <f>'Závod_sem vyplňovat výsledky'!C90</f>
        <v>#N/A</v>
      </c>
      <c r="C92" s="57" t="str">
        <f>'Závod_sem vyplňovat výsledky'!H90</f>
        <v>:</v>
      </c>
      <c r="D92" s="58" t="e">
        <f>'Závod_sem vyplňovat výsledky'!A90</f>
        <v>#N/A</v>
      </c>
      <c r="E92" s="59" t="e">
        <f>'Závod_sem vyplňovat výsledky'!D90</f>
        <v>#N/A</v>
      </c>
      <c r="F92" s="59">
        <f>'Závod_sem vyplňovat výsledky'!G90</f>
        <v>0</v>
      </c>
      <c r="G92" s="60" t="e">
        <f>'Závod_sem vyplňovat výsledky'!E90</f>
        <v>#N/A</v>
      </c>
      <c r="H92" s="61">
        <v>18</v>
      </c>
      <c r="I92" s="37" t="e">
        <f t="shared" si="1"/>
        <v>#N/A</v>
      </c>
      <c r="J92" s="37">
        <f>COUNTIF(I$4:I92,I92)</f>
        <v>10</v>
      </c>
    </row>
    <row r="93" spans="1:10" ht="15">
      <c r="A93" s="55">
        <f>'Závod_sem vyplňovat výsledky'!B91</f>
        <v>90</v>
      </c>
      <c r="B93" s="56" t="e">
        <f>'Závod_sem vyplňovat výsledky'!C91</f>
        <v>#N/A</v>
      </c>
      <c r="C93" s="57" t="str">
        <f>'Závod_sem vyplňovat výsledky'!H91</f>
        <v>:</v>
      </c>
      <c r="D93" s="58"/>
      <c r="E93" s="59" t="e">
        <f>'Závod_sem vyplňovat výsledky'!D91</f>
        <v>#N/A</v>
      </c>
      <c r="F93" s="59">
        <f>'Závod_sem vyplňovat výsledky'!G91</f>
        <v>0</v>
      </c>
      <c r="G93" s="60" t="e">
        <f>'Závod_sem vyplňovat výsledky'!E91</f>
        <v>#N/A</v>
      </c>
      <c r="H93" s="61" t="s">
        <v>476</v>
      </c>
      <c r="I93" s="37" t="str">
        <f t="shared" si="1"/>
        <v>M</v>
      </c>
      <c r="J93" s="37">
        <f>COUNTIF(I$4:I93,I93)</f>
        <v>57</v>
      </c>
    </row>
    <row r="94" spans="1:10" ht="15">
      <c r="A94" s="62"/>
      <c r="B94" s="63"/>
      <c r="C94" s="64"/>
      <c r="D94" s="65"/>
      <c r="E94" s="66"/>
      <c r="F94" s="66"/>
      <c r="G94" s="67"/>
      <c r="H94" s="68"/>
      <c r="I94" s="37" t="str">
        <f t="shared" si="1"/>
        <v>M</v>
      </c>
      <c r="J94" s="37">
        <f>COUNTIF(I$4:I94,I94)</f>
        <v>58</v>
      </c>
    </row>
    <row r="95" spans="1:10" ht="15">
      <c r="A95" s="12">
        <f>'Závod_sem vyplňovat výsledky'!B93</f>
        <v>92</v>
      </c>
      <c r="B95" s="11" t="e">
        <f>'Závod_sem vyplňovat výsledky'!C93</f>
        <v>#N/A</v>
      </c>
      <c r="C95" s="35" t="str">
        <f>'Závod_sem vyplňovat výsledky'!H93</f>
        <v>:</v>
      </c>
      <c r="D95" s="69" t="e">
        <f>'Závod_sem vyplňovat výsledky'!A93</f>
        <v>#N/A</v>
      </c>
      <c r="E95" s="12" t="e">
        <f>'Závod_sem vyplňovat výsledky'!D93</f>
        <v>#N/A</v>
      </c>
      <c r="F95" s="12">
        <f>'Závod_sem vyplňovat výsledky'!G93</f>
        <v>0</v>
      </c>
      <c r="G95" s="16" t="e">
        <f>'Závod_sem vyplňovat výsledky'!E93</f>
        <v>#N/A</v>
      </c>
      <c r="H95" s="36" t="e">
        <f>IF(I95="M",IF(J95=1,80,IF(J95=2,76,IF(J95=3,73,75-J95))),IF(J95=1,40,IF(J95=2,36,IF(J95=3,33,35-J95))))</f>
        <v>#N/A</v>
      </c>
      <c r="I95" s="37" t="e">
        <f t="shared" si="1"/>
        <v>#N/A</v>
      </c>
      <c r="J95" s="37">
        <f>COUNTIF(I$4:I95,I95)</f>
        <v>11</v>
      </c>
    </row>
    <row r="96" spans="1:10" ht="15">
      <c r="A96" s="12">
        <f>'Závod_sem vyplňovat výsledky'!B94</f>
        <v>93</v>
      </c>
      <c r="B96" s="11" t="e">
        <f>'Závod_sem vyplňovat výsledky'!C94</f>
        <v>#N/A</v>
      </c>
      <c r="C96" s="35" t="str">
        <f>'Závod_sem vyplňovat výsledky'!H94</f>
        <v>:</v>
      </c>
      <c r="D96" s="69" t="e">
        <f>'Závod_sem vyplňovat výsledky'!A94</f>
        <v>#N/A</v>
      </c>
      <c r="E96" s="12" t="e">
        <f>'Závod_sem vyplňovat výsledky'!D94</f>
        <v>#N/A</v>
      </c>
      <c r="F96" s="12">
        <f>'Závod_sem vyplňovat výsledky'!G94</f>
        <v>0</v>
      </c>
      <c r="G96" s="16" t="e">
        <f>'Závod_sem vyplňovat výsledky'!E94</f>
        <v>#N/A</v>
      </c>
      <c r="H96" s="36" t="e">
        <f>IF(I96="M",IF(J96=1,80,IF(J96=2,76,IF(J96=3,73,75-J96))),IF(J96=1,40,IF(J96=2,36,IF(J96=3,33,35-J96))))</f>
        <v>#N/A</v>
      </c>
      <c r="I96" s="37" t="e">
        <f t="shared" si="1"/>
        <v>#N/A</v>
      </c>
      <c r="J96" s="37">
        <f>COUNTIF(I$4:I96,I96)</f>
        <v>12</v>
      </c>
    </row>
    <row r="97" spans="1:7" ht="15">
      <c r="A97" s="12"/>
      <c r="B97" s="11"/>
      <c r="D97" s="12"/>
      <c r="E97" s="12"/>
      <c r="F97" s="12"/>
      <c r="G97" s="16"/>
    </row>
    <row r="98" spans="1:7" ht="15">
      <c r="A98" s="12"/>
      <c r="B98" s="11"/>
      <c r="D98" s="12"/>
      <c r="E98" s="12"/>
      <c r="F98" s="12"/>
      <c r="G98" s="16"/>
    </row>
    <row r="99" spans="1:7" ht="15">
      <c r="A99" s="12"/>
      <c r="B99" s="11"/>
      <c r="D99" s="12"/>
      <c r="E99" s="12"/>
      <c r="F99" s="12"/>
      <c r="G99" s="16"/>
    </row>
    <row r="100" spans="1:7" ht="15">
      <c r="A100" s="12"/>
      <c r="B100" s="11"/>
      <c r="D100" s="12"/>
      <c r="E100" s="12"/>
      <c r="F100" s="12"/>
      <c r="G100" s="16"/>
    </row>
    <row r="101" spans="1:7" ht="15">
      <c r="A101" s="12"/>
      <c r="B101" s="11"/>
      <c r="D101" s="12"/>
      <c r="E101" s="12"/>
      <c r="F101" s="12"/>
      <c r="G101" s="16"/>
    </row>
    <row r="102" spans="1:7" ht="15">
      <c r="A102" s="12"/>
      <c r="B102" s="11"/>
      <c r="D102" s="12"/>
      <c r="E102" s="12"/>
      <c r="F102" s="12"/>
      <c r="G102" s="16"/>
    </row>
    <row r="103" spans="1:7" ht="15">
      <c r="A103" s="12"/>
      <c r="B103" s="11"/>
      <c r="D103" s="12"/>
      <c r="E103" s="12"/>
      <c r="F103" s="12"/>
      <c r="G103" s="16"/>
    </row>
    <row r="104" spans="1:7" ht="15">
      <c r="A104" s="12"/>
      <c r="B104" s="11"/>
      <c r="D104" s="12"/>
      <c r="E104" s="12"/>
      <c r="F104" s="12"/>
      <c r="G104" s="16"/>
    </row>
    <row r="105" spans="1:7" ht="15">
      <c r="A105" s="12"/>
      <c r="B105" s="11"/>
      <c r="D105" s="12"/>
      <c r="E105" s="12"/>
      <c r="F105" s="12"/>
      <c r="G105" s="16"/>
    </row>
    <row r="106" spans="1:7" ht="15">
      <c r="A106" s="12"/>
      <c r="B106" s="11"/>
      <c r="D106" s="12"/>
      <c r="E106" s="12"/>
      <c r="F106" s="12"/>
      <c r="G106" s="16"/>
    </row>
    <row r="107" spans="1:7" ht="15">
      <c r="A107" s="12"/>
      <c r="B107" s="11"/>
      <c r="D107" s="12"/>
      <c r="E107" s="12"/>
      <c r="F107" s="12"/>
      <c r="G107" s="16"/>
    </row>
    <row r="108" spans="1:7" ht="15">
      <c r="A108" s="12"/>
      <c r="B108" s="11"/>
      <c r="D108" s="12"/>
      <c r="E108" s="12"/>
      <c r="F108" s="12"/>
      <c r="G108" s="16"/>
    </row>
    <row r="109" spans="1:7" ht="15">
      <c r="A109" s="12"/>
      <c r="B109" s="11"/>
      <c r="D109" s="12"/>
      <c r="E109" s="12"/>
      <c r="F109" s="12"/>
      <c r="G109" s="16"/>
    </row>
    <row r="110" spans="1:7" ht="15">
      <c r="A110" s="12"/>
      <c r="B110" s="11"/>
      <c r="D110" s="12"/>
      <c r="E110" s="12"/>
      <c r="F110" s="12"/>
      <c r="G110" s="16"/>
    </row>
    <row r="111" spans="1:7" ht="15">
      <c r="A111" s="12"/>
      <c r="B111" s="11"/>
      <c r="D111" s="12"/>
      <c r="E111" s="12"/>
      <c r="F111" s="12"/>
      <c r="G111" s="16"/>
    </row>
    <row r="112" spans="1:7" ht="15">
      <c r="A112" s="12"/>
      <c r="B112" s="11"/>
      <c r="D112" s="12"/>
      <c r="E112" s="12"/>
      <c r="F112" s="12"/>
      <c r="G112" s="16"/>
    </row>
    <row r="113" spans="1:7" ht="15">
      <c r="A113" s="12"/>
      <c r="B113" s="11"/>
      <c r="D113" s="12"/>
      <c r="E113" s="12"/>
      <c r="F113" s="12"/>
      <c r="G113" s="16"/>
    </row>
    <row r="114" spans="1:7" ht="15">
      <c r="A114" s="12"/>
      <c r="B114" s="11"/>
      <c r="D114" s="12"/>
      <c r="E114" s="12"/>
      <c r="F114" s="12"/>
      <c r="G114" s="16"/>
    </row>
    <row r="115" spans="1:7" ht="15">
      <c r="A115" s="12"/>
      <c r="B115" s="11"/>
      <c r="D115" s="12"/>
      <c r="E115" s="12"/>
      <c r="F115" s="12"/>
      <c r="G115" s="16"/>
    </row>
    <row r="116" spans="1:7" ht="15">
      <c r="A116" s="12"/>
      <c r="B116" s="11"/>
      <c r="D116" s="12"/>
      <c r="E116" s="12"/>
      <c r="F116" s="12"/>
      <c r="G116" s="16"/>
    </row>
    <row r="117" spans="1:7" ht="15">
      <c r="A117" s="12"/>
      <c r="B117" s="11"/>
      <c r="D117" s="12"/>
      <c r="E117" s="12"/>
      <c r="F117" s="12"/>
      <c r="G117" s="16"/>
    </row>
    <row r="118" spans="1:7" ht="15">
      <c r="A118" s="12"/>
      <c r="B118" s="11"/>
      <c r="D118" s="12"/>
      <c r="E118" s="12"/>
      <c r="F118" s="12"/>
      <c r="G118" s="16"/>
    </row>
    <row r="119" spans="1:7" ht="15">
      <c r="A119" s="12"/>
      <c r="B119" s="11"/>
      <c r="D119" s="12"/>
      <c r="E119" s="12"/>
      <c r="F119" s="12"/>
      <c r="G119" s="16"/>
    </row>
    <row r="120" spans="1:7" ht="15">
      <c r="A120" s="12"/>
      <c r="B120" s="11"/>
      <c r="D120" s="12"/>
      <c r="E120" s="12"/>
      <c r="F120" s="12"/>
      <c r="G120" s="16"/>
    </row>
    <row r="121" spans="1:7" ht="15">
      <c r="A121" s="12"/>
      <c r="B121" s="11"/>
      <c r="D121" s="12"/>
      <c r="E121" s="12"/>
      <c r="F121" s="12"/>
      <c r="G121" s="16"/>
    </row>
    <row r="122" spans="1:7" ht="15">
      <c r="A122" s="12"/>
      <c r="B122" s="11"/>
      <c r="D122" s="12"/>
      <c r="E122" s="12"/>
      <c r="F122" s="12"/>
      <c r="G122" s="16"/>
    </row>
    <row r="123" spans="1:7" ht="15">
      <c r="A123" s="12"/>
      <c r="B123" s="11"/>
      <c r="D123" s="12"/>
      <c r="E123" s="12"/>
      <c r="F123" s="12"/>
      <c r="G123" s="16"/>
    </row>
    <row r="124" spans="1:7" ht="15">
      <c r="A124" s="12"/>
      <c r="B124" s="11"/>
      <c r="D124" s="12"/>
      <c r="E124" s="12"/>
      <c r="F124" s="12"/>
      <c r="G124" s="16"/>
    </row>
    <row r="125" spans="1:7" ht="15">
      <c r="A125" s="12"/>
      <c r="B125" s="11"/>
      <c r="D125" s="12"/>
      <c r="E125" s="12"/>
      <c r="F125" s="12"/>
      <c r="G125" s="16"/>
    </row>
    <row r="126" spans="1:7" ht="15">
      <c r="A126" s="12"/>
      <c r="B126" s="11"/>
      <c r="D126" s="12"/>
      <c r="E126" s="12"/>
      <c r="F126" s="12"/>
      <c r="G126" s="16"/>
    </row>
    <row r="127" spans="1:7" ht="15">
      <c r="A127" s="12"/>
      <c r="B127" s="11"/>
      <c r="D127" s="12"/>
      <c r="E127" s="12"/>
      <c r="F127" s="12"/>
      <c r="G127" s="16"/>
    </row>
    <row r="128" spans="1:7" ht="15">
      <c r="A128" s="12"/>
      <c r="B128" s="11"/>
      <c r="D128" s="12"/>
      <c r="E128" s="12"/>
      <c r="F128" s="12"/>
      <c r="G128" s="16"/>
    </row>
    <row r="129" spans="1:7" ht="15">
      <c r="A129" s="12"/>
      <c r="B129" s="11"/>
      <c r="D129" s="12"/>
      <c r="E129" s="12"/>
      <c r="F129" s="12"/>
      <c r="G129" s="16"/>
    </row>
    <row r="130" spans="1:7" ht="15">
      <c r="A130" s="12"/>
      <c r="B130" s="11"/>
      <c r="D130" s="12"/>
      <c r="E130" s="12"/>
      <c r="F130" s="12"/>
      <c r="G130" s="16"/>
    </row>
    <row r="131" spans="1:7" ht="15">
      <c r="A131" s="12"/>
      <c r="B131" s="11"/>
      <c r="D131" s="12"/>
      <c r="E131" s="12"/>
      <c r="F131" s="12"/>
      <c r="G131" s="16"/>
    </row>
    <row r="132" spans="1:7" ht="15">
      <c r="A132" s="12"/>
      <c r="B132" s="11"/>
      <c r="D132" s="12"/>
      <c r="E132" s="12"/>
      <c r="F132" s="12"/>
      <c r="G132" s="16"/>
    </row>
    <row r="133" spans="1:7" ht="15">
      <c r="A133" s="12"/>
      <c r="B133" s="11"/>
      <c r="D133" s="12"/>
      <c r="E133" s="12"/>
      <c r="F133" s="12"/>
      <c r="G133" s="16"/>
    </row>
    <row r="134" spans="1:7" ht="15">
      <c r="A134" s="12"/>
      <c r="B134" s="11"/>
      <c r="D134" s="12"/>
      <c r="E134" s="12"/>
      <c r="F134" s="12"/>
      <c r="G134" s="16"/>
    </row>
    <row r="135" spans="1:7" ht="15">
      <c r="A135" s="12"/>
      <c r="B135" s="11"/>
      <c r="D135" s="12"/>
      <c r="E135" s="12"/>
      <c r="F135" s="12"/>
      <c r="G135" s="16"/>
    </row>
    <row r="136" spans="1:7" ht="15">
      <c r="A136" s="12"/>
      <c r="B136" s="11"/>
      <c r="D136" s="12"/>
      <c r="E136" s="12"/>
      <c r="F136" s="12"/>
      <c r="G136" s="16"/>
    </row>
    <row r="137" spans="1:7" ht="15">
      <c r="A137" s="12"/>
      <c r="B137" s="11"/>
      <c r="D137" s="12"/>
      <c r="E137" s="12"/>
      <c r="F137" s="12"/>
      <c r="G137" s="16"/>
    </row>
    <row r="138" spans="1:7" ht="15">
      <c r="A138" s="12"/>
      <c r="B138" s="11"/>
      <c r="D138" s="12"/>
      <c r="E138" s="12"/>
      <c r="F138" s="12"/>
      <c r="G138" s="16"/>
    </row>
    <row r="139" spans="1:7" ht="15">
      <c r="A139" s="12"/>
      <c r="B139" s="11"/>
      <c r="D139" s="12"/>
      <c r="E139" s="12"/>
      <c r="F139" s="12"/>
      <c r="G139" s="16"/>
    </row>
    <row r="140" spans="1:7" ht="15">
      <c r="A140" s="12"/>
      <c r="B140" s="11"/>
      <c r="D140" s="12"/>
      <c r="E140" s="12"/>
      <c r="F140" s="12"/>
      <c r="G140" s="16"/>
    </row>
    <row r="141" spans="1:7" ht="15">
      <c r="A141" s="12"/>
      <c r="B141" s="11"/>
      <c r="D141" s="12"/>
      <c r="E141" s="12"/>
      <c r="F141" s="12"/>
      <c r="G141" s="16"/>
    </row>
    <row r="142" spans="1:7" ht="15">
      <c r="A142" s="12"/>
      <c r="B142" s="11"/>
      <c r="D142" s="12"/>
      <c r="E142" s="12"/>
      <c r="F142" s="12"/>
      <c r="G142" s="16"/>
    </row>
    <row r="143" spans="1:7" ht="15">
      <c r="A143" s="12"/>
      <c r="B143" s="11"/>
      <c r="D143" s="12"/>
      <c r="E143" s="12"/>
      <c r="F143" s="12"/>
      <c r="G143" s="16"/>
    </row>
    <row r="144" spans="1:7" ht="15">
      <c r="A144" s="12"/>
      <c r="B144" s="11"/>
      <c r="D144" s="12"/>
      <c r="E144" s="12"/>
      <c r="F144" s="12"/>
      <c r="G144" s="16"/>
    </row>
    <row r="145" spans="1:7" ht="15">
      <c r="A145" s="12"/>
      <c r="B145" s="11"/>
      <c r="D145" s="12"/>
      <c r="E145" s="12"/>
      <c r="F145" s="12"/>
      <c r="G145" s="16"/>
    </row>
    <row r="146" spans="1:7" ht="15">
      <c r="A146" s="12"/>
      <c r="B146" s="11"/>
      <c r="D146" s="12"/>
      <c r="E146" s="12"/>
      <c r="F146" s="12"/>
      <c r="G146" s="16"/>
    </row>
    <row r="147" spans="1:7" ht="15">
      <c r="A147" s="12"/>
      <c r="B147" s="11"/>
      <c r="D147" s="12"/>
      <c r="E147" s="12"/>
      <c r="F147" s="12"/>
      <c r="G147" s="16"/>
    </row>
    <row r="148" spans="1:7" ht="15">
      <c r="A148" s="12"/>
      <c r="B148" s="11"/>
      <c r="D148" s="12"/>
      <c r="E148" s="12"/>
      <c r="F148" s="12"/>
      <c r="G148" s="16"/>
    </row>
    <row r="149" spans="1:7" ht="15">
      <c r="A149" s="12"/>
      <c r="B149" s="11"/>
      <c r="D149" s="12"/>
      <c r="E149" s="12"/>
      <c r="F149" s="12"/>
      <c r="G149" s="16"/>
    </row>
    <row r="150" spans="1:7" ht="15">
      <c r="A150" s="12"/>
      <c r="B150" s="11"/>
      <c r="D150" s="12"/>
      <c r="E150" s="12"/>
      <c r="F150" s="12"/>
      <c r="G150" s="16"/>
    </row>
    <row r="151" spans="1:7" ht="15">
      <c r="A151" s="12"/>
      <c r="B151" s="11"/>
      <c r="D151" s="12"/>
      <c r="E151" s="12"/>
      <c r="F151" s="12"/>
      <c r="G151" s="16"/>
    </row>
    <row r="152" spans="1:7" ht="15">
      <c r="A152" s="12"/>
      <c r="B152" s="11"/>
      <c r="D152" s="12"/>
      <c r="E152" s="12"/>
      <c r="F152" s="12"/>
      <c r="G152" s="16"/>
    </row>
    <row r="153" spans="1:7" ht="15">
      <c r="A153" s="12"/>
      <c r="B153" s="11"/>
      <c r="D153" s="12"/>
      <c r="E153" s="12"/>
      <c r="F153" s="12"/>
      <c r="G153" s="16"/>
    </row>
    <row r="154" spans="1:7" ht="15">
      <c r="A154" s="12"/>
      <c r="B154" s="11"/>
      <c r="D154" s="12"/>
      <c r="E154" s="12"/>
      <c r="F154" s="12"/>
      <c r="G154" s="16"/>
    </row>
    <row r="155" spans="1:7" ht="15">
      <c r="A155" s="12"/>
      <c r="B155" s="11"/>
      <c r="D155" s="12"/>
      <c r="E155" s="12"/>
      <c r="F155" s="12"/>
      <c r="G155" s="16"/>
    </row>
    <row r="156" spans="1:7" ht="15">
      <c r="A156" s="12"/>
      <c r="B156" s="11"/>
      <c r="D156" s="12"/>
      <c r="E156" s="12"/>
      <c r="F156" s="12"/>
      <c r="G156" s="16"/>
    </row>
    <row r="157" spans="1:7" ht="15">
      <c r="A157" s="12"/>
      <c r="B157" s="11"/>
      <c r="D157" s="12"/>
      <c r="E157" s="12"/>
      <c r="F157" s="12"/>
      <c r="G157" s="16"/>
    </row>
    <row r="158" spans="1:7" ht="15">
      <c r="A158" s="12"/>
      <c r="B158" s="11"/>
      <c r="D158" s="12"/>
      <c r="E158" s="12"/>
      <c r="F158" s="12"/>
      <c r="G158" s="16"/>
    </row>
    <row r="159" spans="1:7" ht="15">
      <c r="A159" s="12"/>
      <c r="B159" s="11"/>
      <c r="D159" s="12"/>
      <c r="E159" s="12"/>
      <c r="F159" s="12"/>
      <c r="G159" s="16"/>
    </row>
    <row r="160" spans="1:7" ht="15">
      <c r="A160" s="12"/>
      <c r="B160" s="11"/>
      <c r="D160" s="12"/>
      <c r="E160" s="12"/>
      <c r="F160" s="12"/>
      <c r="G160" s="16"/>
    </row>
    <row r="161" spans="1:7" ht="15">
      <c r="A161" s="12"/>
      <c r="B161" s="11"/>
      <c r="D161" s="12"/>
      <c r="E161" s="12"/>
      <c r="F161" s="12"/>
      <c r="G161" s="16"/>
    </row>
    <row r="162" spans="1:7" ht="15">
      <c r="A162" s="12"/>
      <c r="B162" s="11"/>
      <c r="D162" s="12"/>
      <c r="E162" s="12"/>
      <c r="F162" s="12"/>
      <c r="G162" s="16"/>
    </row>
    <row r="163" spans="1:7" ht="15">
      <c r="A163" s="12"/>
      <c r="B163" s="11"/>
      <c r="D163" s="12"/>
      <c r="E163" s="12"/>
      <c r="F163" s="12"/>
      <c r="G163" s="16"/>
    </row>
    <row r="164" spans="1:7" ht="15">
      <c r="A164" s="12"/>
      <c r="B164" s="11"/>
      <c r="D164" s="12"/>
      <c r="E164" s="12"/>
      <c r="F164" s="12"/>
      <c r="G164" s="16"/>
    </row>
    <row r="165" spans="1:7" ht="15">
      <c r="A165" s="12"/>
      <c r="B165" s="11"/>
      <c r="D165" s="12"/>
      <c r="E165" s="12"/>
      <c r="F165" s="12"/>
      <c r="G165" s="16"/>
    </row>
    <row r="166" spans="1:7" ht="15">
      <c r="A166" s="12"/>
      <c r="B166" s="11"/>
      <c r="D166" s="12"/>
      <c r="E166" s="12"/>
      <c r="F166" s="12"/>
      <c r="G166" s="16"/>
    </row>
    <row r="167" spans="1:7" ht="15">
      <c r="A167" s="12"/>
      <c r="B167" s="11"/>
      <c r="D167" s="12"/>
      <c r="E167" s="12"/>
      <c r="F167" s="12"/>
      <c r="G167" s="16"/>
    </row>
    <row r="168" spans="1:7" ht="15">
      <c r="A168" s="12"/>
      <c r="B168" s="11"/>
      <c r="D168" s="12"/>
      <c r="E168" s="12"/>
      <c r="F168" s="12"/>
      <c r="G168" s="16"/>
    </row>
    <row r="169" spans="1:7" ht="15">
      <c r="A169" s="12"/>
      <c r="B169" s="11"/>
      <c r="D169" s="12"/>
      <c r="E169" s="12"/>
      <c r="F169" s="12"/>
      <c r="G169" s="16"/>
    </row>
    <row r="170" spans="1:7" ht="15">
      <c r="A170" s="12"/>
      <c r="B170" s="11"/>
      <c r="D170" s="12"/>
      <c r="E170" s="12"/>
      <c r="F170" s="12"/>
      <c r="G170" s="16"/>
    </row>
    <row r="171" spans="1:7" ht="15">
      <c r="A171" s="12"/>
      <c r="B171" s="11"/>
      <c r="D171" s="12"/>
      <c r="E171" s="12"/>
      <c r="F171" s="12"/>
      <c r="G171" s="16"/>
    </row>
    <row r="172" spans="1:7" ht="15">
      <c r="A172" s="12"/>
      <c r="B172" s="11"/>
      <c r="D172" s="12"/>
      <c r="E172" s="12"/>
      <c r="F172" s="12"/>
      <c r="G172" s="16"/>
    </row>
    <row r="173" spans="1:7" ht="15">
      <c r="A173" s="12"/>
      <c r="B173" s="11"/>
      <c r="D173" s="12"/>
      <c r="E173" s="12"/>
      <c r="F173" s="12"/>
      <c r="G173" s="16"/>
    </row>
    <row r="174" spans="1:7" ht="15">
      <c r="A174" s="12"/>
      <c r="B174" s="11"/>
      <c r="D174" s="12"/>
      <c r="E174" s="12"/>
      <c r="F174" s="12"/>
      <c r="G174" s="16"/>
    </row>
    <row r="175" spans="1:7" ht="15">
      <c r="A175" s="12"/>
      <c r="B175" s="11"/>
      <c r="D175" s="12"/>
      <c r="E175" s="12"/>
      <c r="F175" s="12"/>
      <c r="G175" s="16"/>
    </row>
  </sheetData>
  <sheetProtection selectLockedCells="1" selectUnlockedCells="1"/>
  <mergeCells count="4">
    <mergeCell ref="A1:H1"/>
    <mergeCell ref="B2:B3"/>
    <mergeCell ref="G2:G3"/>
    <mergeCell ref="H2:H3"/>
  </mergeCells>
  <printOptions/>
  <pageMargins left="0.7" right="0.7" top="0.7875" bottom="0.7875" header="0.5118055555555555" footer="0.5118055555555555"/>
  <pageSetup fitToHeight="0" fitToWidth="1" horizontalDpi="300" verticalDpi="3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E123"/>
  <sheetViews>
    <sheetView zoomScalePageLayoutView="0" workbookViewId="0" topLeftCell="A1">
      <pane ySplit="1" topLeftCell="A59" activePane="bottomLeft" state="frozen"/>
      <selection pane="topLeft" activeCell="A1" sqref="A1"/>
      <selection pane="bottomLeft" activeCell="I83" sqref="I83"/>
    </sheetView>
  </sheetViews>
  <sheetFormatPr defaultColWidth="9.00390625" defaultRowHeight="12.75"/>
  <cols>
    <col min="1" max="1" width="11.875" style="70" customWidth="1"/>
    <col min="2" max="2" width="26.375" style="71" customWidth="1"/>
    <col min="3" max="3" width="8.375" style="70" customWidth="1"/>
    <col min="4" max="4" width="11.125" style="70" customWidth="1"/>
    <col min="5" max="5" width="29.00390625" style="71" customWidth="1"/>
    <col min="6" max="16384" width="8.875" style="71" customWidth="1"/>
  </cols>
  <sheetData>
    <row r="1" spans="1:5" ht="30.75">
      <c r="A1" s="72" t="s">
        <v>458</v>
      </c>
      <c r="B1" s="73" t="s">
        <v>1</v>
      </c>
      <c r="C1" s="73" t="s">
        <v>2</v>
      </c>
      <c r="D1" s="73" t="s">
        <v>3</v>
      </c>
      <c r="E1" s="73" t="s">
        <v>4</v>
      </c>
    </row>
    <row r="2" spans="1:5" ht="15">
      <c r="A2" s="3"/>
      <c r="B2" s="4"/>
      <c r="C2" s="4"/>
      <c r="D2" s="4"/>
      <c r="E2" s="4"/>
    </row>
    <row r="3" spans="1:5" ht="15">
      <c r="A3" s="70">
        <v>1</v>
      </c>
      <c r="B3" s="71" t="str">
        <f>VLOOKUP(A3,Startovka!A:E,2,FALSE)</f>
        <v>Tomíšek Jindřich</v>
      </c>
      <c r="C3" s="70">
        <f>VLOOKUP(A3,Startovka!A:E,3,FALSE)</f>
        <v>1939</v>
      </c>
      <c r="D3" s="70" t="str">
        <f>VLOOKUP(A3,Startovka!A:E,4,FALSE)</f>
        <v>MV60</v>
      </c>
      <c r="E3" s="71" t="str">
        <f>VLOOKUP(A3,Startovka!A:E,5,FALSE)</f>
        <v>Orel Horní Moštěnice</v>
      </c>
    </row>
    <row r="4" spans="1:5" ht="15">
      <c r="A4" s="70">
        <v>2</v>
      </c>
      <c r="B4" s="71" t="str">
        <f>VLOOKUP(A4,Startovka!A:E,2,FALSE)</f>
        <v>Brtník Jiří</v>
      </c>
      <c r="C4" s="70">
        <f>VLOOKUP(A4,Startovka!A:E,3,FALSE)</f>
        <v>1952</v>
      </c>
      <c r="D4" s="70" t="str">
        <f>VLOOKUP(A4,Startovka!A:E,4,FALSE)</f>
        <v>MV60</v>
      </c>
      <c r="E4" s="71" t="str">
        <f>VLOOKUP(A4,Startovka!A:E,5,FALSE)</f>
        <v>Orel Obřany</v>
      </c>
    </row>
    <row r="5" spans="1:5" ht="15">
      <c r="A5" s="70">
        <v>3</v>
      </c>
      <c r="B5" s="71" t="str">
        <f>VLOOKUP(A5,Startovka!A:E,2,FALSE)</f>
        <v>Svobodová Martina</v>
      </c>
      <c r="C5" s="70">
        <f>VLOOKUP(A5,Startovka!A:E,3,FALSE)</f>
        <v>1975</v>
      </c>
      <c r="D5" s="70" t="str">
        <f>VLOOKUP(A5,Startovka!A:E,4,FALSE)</f>
        <v>ŽV35</v>
      </c>
      <c r="E5" s="71" t="str">
        <f>VLOOKUP(A5,Startovka!A:E,5,FALSE)</f>
        <v>Orel Obřany</v>
      </c>
    </row>
    <row r="6" spans="1:5" ht="15">
      <c r="A6" s="70">
        <v>4</v>
      </c>
      <c r="B6" s="71" t="str">
        <f>VLOOKUP(A6,Startovka!A:E,2,FALSE)</f>
        <v>Bayer Miloslav</v>
      </c>
      <c r="C6" s="70">
        <f>VLOOKUP(A6,Startovka!A:E,3,FALSE)</f>
        <v>1947</v>
      </c>
      <c r="D6" s="70" t="str">
        <f>VLOOKUP(A6,Startovka!A:E,4,FALSE)</f>
        <v>MV60</v>
      </c>
      <c r="E6" s="71" t="str">
        <f>VLOOKUP(A6,Startovka!A:E,5,FALSE)</f>
        <v>ASK Blansko</v>
      </c>
    </row>
    <row r="7" spans="1:5" ht="15">
      <c r="A7" s="70">
        <v>5</v>
      </c>
      <c r="B7" s="71" t="e">
        <f>VLOOKUP(A7,Startovka!A:E,2,FALSE)</f>
        <v>#N/A</v>
      </c>
      <c r="C7" s="70" t="e">
        <f>VLOOKUP(A7,Startovka!A:E,3,FALSE)</f>
        <v>#N/A</v>
      </c>
      <c r="D7" s="70" t="e">
        <f>VLOOKUP(A7,Startovka!A:E,4,FALSE)</f>
        <v>#N/A</v>
      </c>
      <c r="E7" s="71" t="e">
        <f>VLOOKUP(A7,Startovka!A:E,5,FALSE)</f>
        <v>#N/A</v>
      </c>
    </row>
    <row r="8" spans="1:5" ht="15">
      <c r="A8" s="70">
        <v>6</v>
      </c>
      <c r="B8" s="71" t="str">
        <f>VLOOKUP(A8,Startovka!A:E,2,FALSE)</f>
        <v>Buš Jiří</v>
      </c>
      <c r="C8" s="70">
        <f>VLOOKUP(A8,Startovka!A:E,3,FALSE)</f>
        <v>1994</v>
      </c>
      <c r="D8" s="70" t="str">
        <f>VLOOKUP(A8,Startovka!A:E,4,FALSE)</f>
        <v>M</v>
      </c>
      <c r="E8" s="71" t="str">
        <f>VLOOKUP(A8,Startovka!A:E,5,FALSE)</f>
        <v>Rájec Jestřebí</v>
      </c>
    </row>
    <row r="9" spans="1:5" ht="15">
      <c r="A9" s="70">
        <v>7</v>
      </c>
      <c r="B9" s="71" t="str">
        <f>VLOOKUP(A9,Startovka!A:E,2,FALSE)</f>
        <v>Centnerová Radmila</v>
      </c>
      <c r="C9" s="70">
        <f>VLOOKUP(A9,Startovka!A:E,3,FALSE)</f>
        <v>2000</v>
      </c>
      <c r="D9" s="70" t="str">
        <f>VLOOKUP(A9,Startovka!A:E,4,FALSE)</f>
        <v>JKY</v>
      </c>
      <c r="E9" s="71" t="str">
        <f>VLOOKUP(A9,Startovka!A:E,5,FALSE)</f>
        <v>ASK Blansko</v>
      </c>
    </row>
    <row r="10" spans="1:5" ht="15">
      <c r="A10" s="70">
        <v>8</v>
      </c>
      <c r="B10" s="71" t="str">
        <f>VLOOKUP(A10,Startovka!A:E,2,FALSE)</f>
        <v>Freitinger Pavel</v>
      </c>
      <c r="C10" s="70">
        <f>VLOOKUP(A10,Startovka!A:E,3,FALSE)</f>
        <v>1964</v>
      </c>
      <c r="D10" s="70" t="str">
        <f>VLOOKUP(A10,Startovka!A:E,4,FALSE)</f>
        <v>MV50</v>
      </c>
      <c r="E10" s="71" t="str">
        <f>VLOOKUP(A10,Startovka!A:E,5,FALSE)</f>
        <v>Vanovice</v>
      </c>
    </row>
    <row r="11" spans="1:5" ht="15">
      <c r="A11" s="70">
        <v>9</v>
      </c>
      <c r="B11" s="71" t="str">
        <f>VLOOKUP(A11,Startovka!A:E,2,FALSE)</f>
        <v>Hochman Zdeněk</v>
      </c>
      <c r="C11" s="70">
        <f>VLOOKUP(A11,Startovka!A:E,3,FALSE)</f>
        <v>1985</v>
      </c>
      <c r="D11" s="70" t="str">
        <f>VLOOKUP(A11,Startovka!A:E,4,FALSE)</f>
        <v>M</v>
      </c>
      <c r="E11" s="71" t="str">
        <f>VLOOKUP(A11,Startovka!A:E,5,FALSE)</f>
        <v>Orel Blučina</v>
      </c>
    </row>
    <row r="12" spans="1:5" ht="15">
      <c r="A12" s="70">
        <v>10</v>
      </c>
      <c r="B12" s="71" t="str">
        <f>VLOOKUP(A12,Startovka!A:E,2,FALSE)</f>
        <v>Charvát Bohdan</v>
      </c>
      <c r="C12" s="70">
        <f>VLOOKUP(A12,Startovka!A:E,3,FALSE)</f>
        <v>1973</v>
      </c>
      <c r="D12" s="70" t="str">
        <f>VLOOKUP(A12,Startovka!A:E,4,FALSE)</f>
        <v>MV40</v>
      </c>
      <c r="E12" s="71" t="str">
        <f>VLOOKUP(A12,Startovka!A:E,5,FALSE)</f>
        <v>Elite Sport Boskovice</v>
      </c>
    </row>
    <row r="13" spans="1:5" ht="15">
      <c r="A13" s="70">
        <v>11</v>
      </c>
      <c r="B13" s="71" t="str">
        <f>VLOOKUP(A13,Startovka!A:E,2,FALSE)</f>
        <v>Jančík Tomáš</v>
      </c>
      <c r="C13" s="70">
        <f>VLOOKUP(A13,Startovka!A:E,3,FALSE)</f>
        <v>1972</v>
      </c>
      <c r="D13" s="70" t="str">
        <f>VLOOKUP(A13,Startovka!A:E,4,FALSE)</f>
        <v>MV40</v>
      </c>
      <c r="E13" s="71" t="str">
        <f>VLOOKUP(A13,Startovka!A:E,5,FALSE)</f>
        <v>Elite Sport Boskovice</v>
      </c>
    </row>
    <row r="14" spans="1:5" ht="15">
      <c r="A14" s="70">
        <v>12</v>
      </c>
      <c r="B14" s="71" t="e">
        <f>VLOOKUP(A14,Startovka!A:E,2,FALSE)</f>
        <v>#N/A</v>
      </c>
      <c r="C14" s="70" t="e">
        <f>VLOOKUP(A14,Startovka!A:E,3,FALSE)</f>
        <v>#N/A</v>
      </c>
      <c r="D14" s="70" t="e">
        <f>VLOOKUP(A14,Startovka!A:E,4,FALSE)</f>
        <v>#N/A</v>
      </c>
      <c r="E14" s="71" t="e">
        <f>VLOOKUP(A14,Startovka!A:E,5,FALSE)</f>
        <v>#N/A</v>
      </c>
    </row>
    <row r="15" spans="1:5" ht="15">
      <c r="A15" s="70">
        <v>13</v>
      </c>
      <c r="B15" s="71" t="str">
        <f>VLOOKUP(A15,Startovka!A:E,2,FALSE)</f>
        <v>Kalaš Rudolf</v>
      </c>
      <c r="C15" s="70">
        <f>VLOOKUP(A15,Startovka!A:E,3,FALSE)</f>
        <v>1971</v>
      </c>
      <c r="D15" s="70" t="str">
        <f>VLOOKUP(A15,Startovka!A:E,4,FALSE)</f>
        <v>MV40</v>
      </c>
      <c r="E15" s="71" t="str">
        <f>VLOOKUP(A15,Startovka!A:E,5,FALSE)</f>
        <v>Invalidovna Boskovice</v>
      </c>
    </row>
    <row r="16" spans="1:5" ht="15">
      <c r="A16" s="70">
        <v>14</v>
      </c>
      <c r="B16" s="71" t="str">
        <f>VLOOKUP(A16,Startovka!A:E,2,FALSE)</f>
        <v>Komárková Zdenka</v>
      </c>
      <c r="C16" s="70">
        <f>VLOOKUP(A16,Startovka!A:E,3,FALSE)</f>
        <v>1974</v>
      </c>
      <c r="D16" s="70" t="str">
        <f>VLOOKUP(A16,Startovka!A:E,4,FALSE)</f>
        <v>ŽV35</v>
      </c>
      <c r="E16" s="71" t="str">
        <f>VLOOKUP(A16,Startovka!A:E,5,FALSE)</f>
        <v>Kometky Olešnice</v>
      </c>
    </row>
    <row r="17" spans="1:5" ht="15">
      <c r="A17" s="70">
        <v>15</v>
      </c>
      <c r="B17" s="71" t="str">
        <f>VLOOKUP(A17,Startovka!A:E,2,FALSE)</f>
        <v>Koudelka Lukáš</v>
      </c>
      <c r="C17" s="70">
        <f>VLOOKUP(A17,Startovka!A:E,3,FALSE)</f>
        <v>1983</v>
      </c>
      <c r="D17" s="70" t="str">
        <f>VLOOKUP(A17,Startovka!A:E,4,FALSE)</f>
        <v>M</v>
      </c>
      <c r="E17" s="71" t="str">
        <f>VLOOKUP(A17,Startovka!A:E,5,FALSE)</f>
        <v>AC Okrouhlá/AK Drnovice</v>
      </c>
    </row>
    <row r="18" spans="1:5" ht="15">
      <c r="A18" s="70">
        <v>16</v>
      </c>
      <c r="B18" s="71" t="str">
        <f>VLOOKUP(A18,Startovka!A:E,2,FALSE)</f>
        <v>Kuchař Jan</v>
      </c>
      <c r="C18" s="70">
        <f>VLOOKUP(A18,Startovka!A:E,3,FALSE)</f>
        <v>1980</v>
      </c>
      <c r="D18" s="70" t="str">
        <f>VLOOKUP(A18,Startovka!A:E,4,FALSE)</f>
        <v>M</v>
      </c>
      <c r="E18" s="71" t="str">
        <f>VLOOKUP(A18,Startovka!A:E,5,FALSE)</f>
        <v>Blansko</v>
      </c>
    </row>
    <row r="19" spans="1:5" ht="15">
      <c r="A19" s="70">
        <v>17</v>
      </c>
      <c r="B19" s="71" t="str">
        <f>VLOOKUP(A19,Startovka!A:E,2,FALSE)</f>
        <v>Kuchařová Lucie</v>
      </c>
      <c r="C19" s="70">
        <f>VLOOKUP(A19,Startovka!A:E,3,FALSE)</f>
        <v>1980</v>
      </c>
      <c r="D19" s="70" t="str">
        <f>VLOOKUP(A19,Startovka!A:E,4,FALSE)</f>
        <v>ŽV35</v>
      </c>
      <c r="E19" s="71" t="str">
        <f>VLOOKUP(A19,Startovka!A:E,5,FALSE)</f>
        <v>Blansko</v>
      </c>
    </row>
    <row r="20" spans="1:5" ht="15">
      <c r="A20" s="70">
        <v>18</v>
      </c>
      <c r="B20" s="71" t="str">
        <f>VLOOKUP(A20,Startovka!A:E,2,FALSE)</f>
        <v>Říha Jaroslav</v>
      </c>
      <c r="C20" s="70">
        <f>VLOOKUP(A20,Startovka!A:E,3,FALSE)</f>
        <v>1999</v>
      </c>
      <c r="D20" s="70" t="str">
        <f>VLOOKUP(A20,Startovka!A:E,4,FALSE)</f>
        <v>JŘI</v>
      </c>
      <c r="E20" s="71" t="str">
        <f>VLOOKUP(A20,Startovka!A:E,5,FALSE)</f>
        <v>UNI Brno  </v>
      </c>
    </row>
    <row r="21" spans="1:5" ht="15">
      <c r="A21" s="70">
        <v>19</v>
      </c>
      <c r="B21" s="71" t="str">
        <f>VLOOKUP(A21,Startovka!A:E,2,FALSE)</f>
        <v>Svoboda Pavel</v>
      </c>
      <c r="C21" s="70">
        <f>VLOOKUP(A21,Startovka!A:E,3,FALSE)</f>
        <v>1955</v>
      </c>
      <c r="D21" s="70" t="str">
        <f>VLOOKUP(A21,Startovka!A:E,4,FALSE)</f>
        <v>MV60</v>
      </c>
      <c r="E21" s="71" t="str">
        <f>VLOOKUP(A21,Startovka!A:E,5,FALSE)</f>
        <v>TJ Sloup</v>
      </c>
    </row>
    <row r="22" spans="1:5" ht="15">
      <c r="A22" s="70">
        <v>20</v>
      </c>
      <c r="B22" s="71" t="str">
        <f>VLOOKUP(A22,Startovka!A:E,2,FALSE)</f>
        <v>Široký Stanislav</v>
      </c>
      <c r="C22" s="70">
        <f>VLOOKUP(A22,Startovka!A:E,3,FALSE)</f>
        <v>1977</v>
      </c>
      <c r="D22" s="70" t="str">
        <f>VLOOKUP(A22,Startovka!A:E,4,FALSE)</f>
        <v>M</v>
      </c>
      <c r="E22" s="71" t="str">
        <f>VLOOKUP(A22,Startovka!A:E,5,FALSE)</f>
        <v>AK Blansko Dvorská</v>
      </c>
    </row>
    <row r="23" spans="1:5" ht="15">
      <c r="A23" s="70">
        <v>21</v>
      </c>
      <c r="B23" s="71" t="e">
        <f>VLOOKUP(A23,Startovka!A:E,2,FALSE)</f>
        <v>#N/A</v>
      </c>
      <c r="C23" s="70" t="e">
        <f>VLOOKUP(A23,Startovka!A:E,3,FALSE)</f>
        <v>#N/A</v>
      </c>
      <c r="D23" s="70" t="e">
        <f>VLOOKUP(A23,Startovka!A:E,4,FALSE)</f>
        <v>#N/A</v>
      </c>
      <c r="E23" s="71" t="e">
        <f>VLOOKUP(A23,Startovka!A:E,5,FALSE)</f>
        <v>#N/A</v>
      </c>
    </row>
    <row r="24" spans="1:5" ht="15">
      <c r="A24" s="70">
        <v>22</v>
      </c>
      <c r="B24" s="71" t="str">
        <f>VLOOKUP(A24,Startovka!A:E,2,FALSE)</f>
        <v>Tomanová Lenka</v>
      </c>
      <c r="C24" s="70">
        <f>VLOOKUP(A24,Startovka!A:E,3,FALSE)</f>
        <v>1976</v>
      </c>
      <c r="D24" s="70" t="str">
        <f>VLOOKUP(A24,Startovka!A:E,4,FALSE)</f>
        <v>ŽV35</v>
      </c>
      <c r="E24" s="71" t="str">
        <f>VLOOKUP(A24,Startovka!A:E,5,FALSE)</f>
        <v>Orel Vyškov</v>
      </c>
    </row>
    <row r="25" spans="1:5" ht="15">
      <c r="A25" s="70">
        <v>23</v>
      </c>
      <c r="B25" s="71" t="str">
        <f>VLOOKUP(A25,Startovka!A:E,2,FALSE)</f>
        <v>Vlachová Eliška</v>
      </c>
      <c r="C25" s="70">
        <f>VLOOKUP(A25,Startovka!A:E,3,FALSE)</f>
        <v>1988</v>
      </c>
      <c r="D25" s="70" t="str">
        <f>VLOOKUP(A25,Startovka!A:E,4,FALSE)</f>
        <v>Ž</v>
      </c>
      <c r="E25" s="71" t="str">
        <f>VLOOKUP(A25,Startovka!A:E,5,FALSE)</f>
        <v>BK Brno</v>
      </c>
    </row>
    <row r="26" spans="1:5" ht="15">
      <c r="A26" s="70">
        <v>24</v>
      </c>
      <c r="B26" s="71" t="e">
        <f>VLOOKUP(A26,Startovka!A:E,2,FALSE)</f>
        <v>#N/A</v>
      </c>
      <c r="C26" s="70" t="e">
        <f>VLOOKUP(A26,Startovka!A:E,3,FALSE)</f>
        <v>#N/A</v>
      </c>
      <c r="D26" s="70" t="e">
        <f>VLOOKUP(A26,Startovka!A:E,4,FALSE)</f>
        <v>#N/A</v>
      </c>
      <c r="E26" s="71" t="e">
        <f>VLOOKUP(A26,Startovka!A:E,5,FALSE)</f>
        <v>#N/A</v>
      </c>
    </row>
    <row r="27" spans="1:5" ht="15">
      <c r="A27" s="70">
        <v>25</v>
      </c>
      <c r="B27" s="71" t="str">
        <f>VLOOKUP(A27,Startovka!A:E,2,FALSE)</f>
        <v>Zoubek Karel</v>
      </c>
      <c r="C27" s="70">
        <f>VLOOKUP(A27,Startovka!A:E,3,FALSE)</f>
        <v>1960</v>
      </c>
      <c r="D27" s="70" t="str">
        <f>VLOOKUP(A27,Startovka!A:E,4,FALSE)</f>
        <v>MV50</v>
      </c>
      <c r="E27" s="71" t="str">
        <f>VLOOKUP(A27,Startovka!A:E,5,FALSE)</f>
        <v>Vanovice</v>
      </c>
    </row>
    <row r="28" spans="1:5" ht="15">
      <c r="A28" s="70">
        <v>26</v>
      </c>
      <c r="B28" s="71" t="str">
        <f>VLOOKUP(A28,Startovka!A:E,2,FALSE)</f>
        <v>Blahová Jaroslava</v>
      </c>
      <c r="C28" s="70">
        <f>VLOOKUP(A28,Startovka!A:E,3,FALSE)</f>
        <v>1967</v>
      </c>
      <c r="D28" s="70" t="str">
        <f>VLOOKUP(A28,Startovka!A:E,4,FALSE)</f>
        <v>ŽV45</v>
      </c>
      <c r="E28" s="71" t="str">
        <f>VLOOKUP(A28,Startovka!A:E,5,FALSE)</f>
        <v>BK Vísky</v>
      </c>
    </row>
    <row r="29" spans="1:5" ht="15">
      <c r="A29" s="70">
        <v>27</v>
      </c>
      <c r="B29" s="71" t="str">
        <f>VLOOKUP(A29,Startovka!A:E,2,FALSE)</f>
        <v>Crhová Ivana</v>
      </c>
      <c r="C29" s="70">
        <f>VLOOKUP(A29,Startovka!A:E,3,FALSE)</f>
        <v>1966</v>
      </c>
      <c r="D29" s="70" t="str">
        <f>VLOOKUP(A29,Startovka!A:E,4,FALSE)</f>
        <v>ŽV45</v>
      </c>
      <c r="E29" s="71" t="str">
        <f>VLOOKUP(A29,Startovka!A:E,5,FALSE)</f>
        <v>BK Vísky</v>
      </c>
    </row>
    <row r="30" spans="1:5" ht="15">
      <c r="A30" s="70">
        <v>28</v>
      </c>
      <c r="B30" s="71" t="str">
        <f>VLOOKUP(A30,Startovka!A:E,2,FALSE)</f>
        <v>Blaha Rostislav</v>
      </c>
      <c r="C30" s="70">
        <f>VLOOKUP(A30,Startovka!A:E,3,FALSE)</f>
        <v>1989</v>
      </c>
      <c r="D30" s="70" t="str">
        <f>VLOOKUP(A30,Startovka!A:E,4,FALSE)</f>
        <v>M</v>
      </c>
      <c r="E30" s="71" t="str">
        <f>VLOOKUP(A30,Startovka!A:E,5,FALSE)</f>
        <v>BK Vísky</v>
      </c>
    </row>
    <row r="31" spans="1:5" ht="15">
      <c r="A31" s="70">
        <v>29</v>
      </c>
      <c r="B31" s="71" t="str">
        <f>VLOOKUP(A31,Startovka!A:E,2,FALSE)</f>
        <v>Večeřa Tomáš</v>
      </c>
      <c r="C31" s="70">
        <f>VLOOKUP(A31,Startovka!A:E,3,FALSE)</f>
        <v>1989</v>
      </c>
      <c r="D31" s="70" t="str">
        <f>VLOOKUP(A31,Startovka!A:E,4,FALSE)</f>
        <v>M</v>
      </c>
      <c r="E31" s="71" t="str">
        <f>VLOOKUP(A31,Startovka!A:E,5,FALSE)</f>
        <v>AK Blansko Dvorská</v>
      </c>
    </row>
    <row r="32" spans="1:5" ht="15">
      <c r="A32" s="70">
        <v>30</v>
      </c>
      <c r="B32" s="71" t="str">
        <f>VLOOKUP(A32,Startovka!A:E,2,FALSE)</f>
        <v>Horák Petr</v>
      </c>
      <c r="C32" s="70">
        <f>VLOOKUP(A32,Startovka!A:E,3,FALSE)</f>
        <v>1976</v>
      </c>
      <c r="D32" s="70" t="str">
        <f>VLOOKUP(A32,Startovka!A:E,4,FALSE)</f>
        <v>MV40</v>
      </c>
      <c r="E32" s="71" t="str">
        <f>VLOOKUP(A32,Startovka!A:E,5,FALSE)</f>
        <v>Orel Silůvky</v>
      </c>
    </row>
    <row r="33" spans="1:5" ht="15">
      <c r="A33" s="70">
        <v>31</v>
      </c>
      <c r="B33" s="71" t="str">
        <f>VLOOKUP(A33,Startovka!A:E,2,FALSE)</f>
        <v>Jílek Ladislav</v>
      </c>
      <c r="C33" s="70">
        <f>VLOOKUP(A33,Startovka!A:E,3,FALSE)</f>
        <v>1974</v>
      </c>
      <c r="D33" s="70" t="str">
        <f>VLOOKUP(A33,Startovka!A:E,4,FALSE)</f>
        <v>MV40</v>
      </c>
      <c r="E33" s="71" t="str">
        <f>VLOOKUP(A33,Startovka!A:E,5,FALSE)</f>
        <v>Aquaskipper Olešnice</v>
      </c>
    </row>
    <row r="34" spans="1:5" ht="15">
      <c r="A34" s="70">
        <v>32</v>
      </c>
      <c r="B34" s="71" t="str">
        <f>VLOOKUP(A34,Startovka!A:E,2,FALSE)</f>
        <v>Weis Josef</v>
      </c>
      <c r="C34" s="70">
        <f>VLOOKUP(A34,Startovka!A:E,3,FALSE)</f>
        <v>1974</v>
      </c>
      <c r="D34" s="70" t="str">
        <f>VLOOKUP(A34,Startovka!A:E,4,FALSE)</f>
        <v>MV40</v>
      </c>
      <c r="E34" s="71" t="str">
        <f>VLOOKUP(A34,Startovka!A:E,5,FALSE)</f>
        <v>Elite Sport Boskovice</v>
      </c>
    </row>
    <row r="35" spans="1:5" ht="15">
      <c r="A35" s="70">
        <v>33</v>
      </c>
      <c r="B35" s="71" t="str">
        <f>VLOOKUP(A35,Startovka!A:E,2,FALSE)</f>
        <v>Weiter Roman</v>
      </c>
      <c r="C35" s="70">
        <f>VLOOKUP(A35,Startovka!A:E,3,FALSE)</f>
        <v>1975</v>
      </c>
      <c r="D35" s="70" t="str">
        <f>VLOOKUP(A35,Startovka!A:E,4,FALSE)</f>
        <v>MV40</v>
      </c>
      <c r="E35" s="71" t="str">
        <f>VLOOKUP(A35,Startovka!A:E,5,FALSE)</f>
        <v>Orel Vyškov</v>
      </c>
    </row>
    <row r="36" spans="1:5" ht="15">
      <c r="A36" s="70">
        <v>34</v>
      </c>
      <c r="B36" s="71" t="str">
        <f>VLOOKUP(A36,Startovka!A:E,2,FALSE)</f>
        <v>Hladká Klára</v>
      </c>
      <c r="C36" s="70">
        <f>VLOOKUP(A36,Startovka!A:E,3,FALSE)</f>
        <v>1978</v>
      </c>
      <c r="D36" s="70" t="str">
        <f>VLOOKUP(A36,Startovka!A:E,4,FALSE)</f>
        <v>ŽV35</v>
      </c>
      <c r="E36" s="71" t="str">
        <f>VLOOKUP(A36,Startovka!A:E,5,FALSE)</f>
        <v>Orel Brno Židenice</v>
      </c>
    </row>
    <row r="37" spans="1:5" ht="15">
      <c r="A37" s="70">
        <v>35</v>
      </c>
      <c r="B37" s="71" t="str">
        <f>VLOOKUP(A37,Startovka!A:E,2,FALSE)</f>
        <v>Dudová Vedula</v>
      </c>
      <c r="C37" s="70">
        <f>VLOOKUP(A37,Startovka!A:E,3,FALSE)</f>
        <v>1976</v>
      </c>
      <c r="D37" s="70" t="str">
        <f>VLOOKUP(A37,Startovka!A:E,4,FALSE)</f>
        <v>ŽV35</v>
      </c>
      <c r="E37" s="71" t="str">
        <f>VLOOKUP(A37,Startovka!A:E,5,FALSE)</f>
        <v>Orel Vyškov</v>
      </c>
    </row>
    <row r="38" spans="1:5" ht="15">
      <c r="A38" s="70">
        <v>36</v>
      </c>
      <c r="B38" s="71" t="str">
        <f>VLOOKUP(A38,Startovka!A:E,2,FALSE)</f>
        <v>Skřivánková Dana</v>
      </c>
      <c r="C38" s="70">
        <f>VLOOKUP(A38,Startovka!A:E,3,FALSE)</f>
        <v>1967</v>
      </c>
      <c r="D38" s="70" t="str">
        <f>VLOOKUP(A38,Startovka!A:E,4,FALSE)</f>
        <v>ŽV45</v>
      </c>
      <c r="E38" s="71" t="str">
        <f>VLOOKUP(A38,Startovka!A:E,5,FALSE)</f>
        <v>Orel Vyškov</v>
      </c>
    </row>
    <row r="39" spans="1:5" ht="15">
      <c r="A39" s="70">
        <v>37</v>
      </c>
      <c r="B39" s="71" t="str">
        <f>VLOOKUP(A39,Startovka!A:E,2,FALSE)</f>
        <v>Adamec Milan</v>
      </c>
      <c r="C39" s="70">
        <f>VLOOKUP(A39,Startovka!A:E,3,FALSE)</f>
        <v>1977</v>
      </c>
      <c r="D39" s="70" t="str">
        <f>VLOOKUP(A39,Startovka!A:E,4,FALSE)</f>
        <v>M</v>
      </c>
      <c r="E39" s="71" t="str">
        <f>VLOOKUP(A39,Startovka!A:E,5,FALSE)</f>
        <v>Orel Vyškov</v>
      </c>
    </row>
    <row r="40" spans="1:5" ht="15">
      <c r="A40" s="70">
        <v>38</v>
      </c>
      <c r="B40" s="71" t="str">
        <f>VLOOKUP(A40,Startovka!A:E,2,FALSE)</f>
        <v>Hynštová Marie</v>
      </c>
      <c r="C40" s="70">
        <f>VLOOKUP(A40,Startovka!A:E,3,FALSE)</f>
        <v>1957</v>
      </c>
      <c r="D40" s="70" t="str">
        <f>VLOOKUP(A40,Startovka!A:E,4,FALSE)</f>
        <v>ŽV45</v>
      </c>
      <c r="E40" s="71" t="str">
        <f>VLOOKUP(A40,Startovka!A:E,5,FALSE)</f>
        <v>AK Drnovice</v>
      </c>
    </row>
    <row r="41" spans="1:5" ht="15">
      <c r="A41" s="70">
        <v>39</v>
      </c>
      <c r="B41" s="71" t="str">
        <f>VLOOKUP(A41,Startovka!A:E,2,FALSE)</f>
        <v>Málková Anna</v>
      </c>
      <c r="C41" s="70">
        <f>VLOOKUP(A41,Startovka!A:E,3,FALSE)</f>
        <v>1963</v>
      </c>
      <c r="D41" s="70" t="str">
        <f>VLOOKUP(A41,Startovka!A:E,4,FALSE)</f>
        <v>ŽV45</v>
      </c>
      <c r="E41" s="71" t="str">
        <f>VLOOKUP(A41,Startovka!A:E,5,FALSE)</f>
        <v>Orel Vyškov</v>
      </c>
    </row>
    <row r="42" spans="1:5" ht="15">
      <c r="A42" s="70">
        <v>40</v>
      </c>
      <c r="B42" s="71" t="str">
        <f>VLOOKUP(A42,Startovka!A:E,2,FALSE)</f>
        <v>Zachař Jiří</v>
      </c>
      <c r="C42" s="70">
        <f>VLOOKUP(A42,Startovka!A:E,3,FALSE)</f>
        <v>1972</v>
      </c>
      <c r="D42" s="70" t="str">
        <f>VLOOKUP(A42,Startovka!A:E,4,FALSE)</f>
        <v>MV40</v>
      </c>
      <c r="E42" s="71" t="str">
        <f>VLOOKUP(A42,Startovka!A:E,5,FALSE)</f>
        <v>Orel Vysoké Mýto</v>
      </c>
    </row>
    <row r="43" spans="1:5" ht="15">
      <c r="A43" s="70">
        <v>41</v>
      </c>
      <c r="B43" s="71" t="str">
        <f>VLOOKUP(A43,Startovka!A:E,2,FALSE)</f>
        <v>Kráčalík Martin</v>
      </c>
      <c r="C43" s="70">
        <f>VLOOKUP(A43,Startovka!A:E,3,FALSE)</f>
        <v>1983</v>
      </c>
      <c r="D43" s="70" t="str">
        <f>VLOOKUP(A43,Startovka!A:E,4,FALSE)</f>
        <v>M</v>
      </c>
      <c r="E43" s="71">
        <f>VLOOKUP(A43,Startovka!A:E,5,FALSE)</f>
        <v>0</v>
      </c>
    </row>
    <row r="44" spans="1:5" ht="15">
      <c r="A44" s="70">
        <v>42</v>
      </c>
      <c r="B44" s="71" t="str">
        <f>VLOOKUP(A44,Startovka!A:E,2,FALSE)</f>
        <v>Konečný Petr</v>
      </c>
      <c r="C44" s="70">
        <f>VLOOKUP(A44,Startovka!A:E,3,FALSE)</f>
        <v>1995</v>
      </c>
      <c r="D44" s="70" t="str">
        <f>VLOOKUP(A44,Startovka!A:E,4,FALSE)</f>
        <v>JŘI</v>
      </c>
      <c r="E44" s="71" t="str">
        <f>VLOOKUP(A44,Startovka!A:E,5,FALSE)</f>
        <v>AC Okrouhlá</v>
      </c>
    </row>
    <row r="45" spans="1:5" ht="15">
      <c r="A45" s="70">
        <v>43</v>
      </c>
      <c r="B45" s="71" t="str">
        <f>VLOOKUP(A45,Startovka!A:E,2,FALSE)</f>
        <v>Plíva Vojtěch</v>
      </c>
      <c r="C45" s="70">
        <f>VLOOKUP(A45,Startovka!A:E,3,FALSE)</f>
        <v>1987</v>
      </c>
      <c r="D45" s="70" t="str">
        <f>VLOOKUP(A45,Startovka!A:E,4,FALSE)</f>
        <v>M</v>
      </c>
      <c r="E45" s="71" t="str">
        <f>VLOOKUP(A45,Startovka!A:E,5,FALSE)</f>
        <v>Orel Dolní Dobrouč</v>
      </c>
    </row>
    <row r="46" spans="1:5" ht="15">
      <c r="A46" s="70">
        <v>44</v>
      </c>
      <c r="B46" s="71" t="str">
        <f>VLOOKUP(A46,Startovka!A:E,2,FALSE)</f>
        <v>Dušek Pavel</v>
      </c>
      <c r="C46" s="70">
        <f>VLOOKUP(A46,Startovka!A:E,3,FALSE)</f>
        <v>1970</v>
      </c>
      <c r="D46" s="70" t="str">
        <f>VLOOKUP(A46,Startovka!A:E,4,FALSE)</f>
        <v>MV40</v>
      </c>
      <c r="E46" s="71" t="str">
        <f>VLOOKUP(A46,Startovka!A:E,5,FALSE)</f>
        <v>Orel Dolní Dobrouč</v>
      </c>
    </row>
    <row r="47" spans="1:5" ht="15">
      <c r="A47" s="70">
        <v>45</v>
      </c>
      <c r="B47" s="71" t="str">
        <f>VLOOKUP(A47,Startovka!A:E,2,FALSE)</f>
        <v>Plíva Vladimír</v>
      </c>
      <c r="C47" s="70">
        <f>VLOOKUP(A47,Startovka!A:E,3,FALSE)</f>
        <v>1957</v>
      </c>
      <c r="D47" s="70" t="str">
        <f>VLOOKUP(A47,Startovka!A:E,4,FALSE)</f>
        <v>MV50</v>
      </c>
      <c r="E47" s="71" t="str">
        <f>VLOOKUP(A47,Startovka!A:E,5,FALSE)</f>
        <v>Orel Dolní Dobrouč</v>
      </c>
    </row>
    <row r="48" spans="1:5" ht="15">
      <c r="A48" s="70">
        <v>46</v>
      </c>
      <c r="B48" s="71" t="str">
        <f>VLOOKUP(A48,Startovka!A:E,2,FALSE)</f>
        <v>Klopec Aleš</v>
      </c>
      <c r="C48" s="70">
        <f>VLOOKUP(A48,Startovka!A:E,3,FALSE)</f>
        <v>1978</v>
      </c>
      <c r="D48" s="70" t="str">
        <f>VLOOKUP(A48,Startovka!A:E,4,FALSE)</f>
        <v>M</v>
      </c>
      <c r="E48" s="71" t="str">
        <f>VLOOKUP(A48,Startovka!A:E,5,FALSE)</f>
        <v>Blansko</v>
      </c>
    </row>
    <row r="49" spans="1:5" ht="15">
      <c r="A49" s="70">
        <v>47</v>
      </c>
      <c r="B49" s="71" t="str">
        <f>VLOOKUP(A49,Startovka!A:E,2,FALSE)</f>
        <v>Graffy Ivo</v>
      </c>
      <c r="C49" s="70">
        <f>VLOOKUP(A49,Startovka!A:E,3,FALSE)</f>
        <v>1975</v>
      </c>
      <c r="D49" s="70" t="str">
        <f>VLOOKUP(A49,Startovka!A:E,4,FALSE)</f>
        <v>MV40</v>
      </c>
      <c r="E49" s="71" t="str">
        <f>VLOOKUP(A49,Startovka!A:E,5,FALSE)</f>
        <v>TF Legion Boskovice</v>
      </c>
    </row>
    <row r="50" spans="1:5" ht="15">
      <c r="A50" s="70">
        <v>48</v>
      </c>
      <c r="B50" s="71" t="str">
        <f>VLOOKUP(A50,Startovka!A:E,2,FALSE)</f>
        <v>Kresta Roman</v>
      </c>
      <c r="C50" s="70">
        <f>VLOOKUP(A50,Startovka!A:E,3,FALSE)</f>
        <v>1965</v>
      </c>
      <c r="D50" s="70" t="str">
        <f>VLOOKUP(A50,Startovka!A:E,4,FALSE)</f>
        <v>MV50</v>
      </c>
      <c r="E50" s="71" t="str">
        <f>VLOOKUP(A50,Startovka!A:E,5,FALSE)</f>
        <v>Orel Brno Židenice</v>
      </c>
    </row>
    <row r="51" spans="1:5" ht="15">
      <c r="A51" s="70">
        <v>49</v>
      </c>
      <c r="B51" s="71" t="str">
        <f>VLOOKUP(A51,Startovka!A:E,2,FALSE)</f>
        <v>Zdařilová Zuzana</v>
      </c>
      <c r="C51" s="70">
        <f>VLOOKUP(A51,Startovka!A:E,3,FALSE)</f>
        <v>1983</v>
      </c>
      <c r="D51" s="70" t="str">
        <f>VLOOKUP(A51,Startovka!A:E,4,FALSE)</f>
        <v>Ž</v>
      </c>
      <c r="E51" s="71" t="str">
        <f>VLOOKUP(A51,Startovka!A:E,5,FALSE)</f>
        <v>Orel Brno Židenice</v>
      </c>
    </row>
    <row r="52" spans="1:5" ht="15">
      <c r="A52" s="70">
        <v>50</v>
      </c>
      <c r="B52" s="71" t="str">
        <f>VLOOKUP(A52,Startovka!A:E,2,FALSE)</f>
        <v>Slabáková Lenka</v>
      </c>
      <c r="C52" s="70">
        <f>VLOOKUP(A52,Startovka!A:E,3,FALSE)</f>
        <v>1966</v>
      </c>
      <c r="D52" s="70" t="str">
        <f>VLOOKUP(A52,Startovka!A:E,4,FALSE)</f>
        <v>ŽV45</v>
      </c>
      <c r="E52" s="71" t="str">
        <f>VLOOKUP(A52,Startovka!A:E,5,FALSE)</f>
        <v>Orel Brno Židenice</v>
      </c>
    </row>
    <row r="53" spans="1:5" ht="15">
      <c r="A53" s="70">
        <v>51</v>
      </c>
      <c r="B53" s="71" t="str">
        <f>VLOOKUP(A53,Startovka!A:E,2,FALSE)</f>
        <v>Urbánková Alfery Hana</v>
      </c>
      <c r="C53" s="70">
        <f>VLOOKUP(A53,Startovka!A:E,3,FALSE)</f>
        <v>1982</v>
      </c>
      <c r="D53" s="70" t="str">
        <f>VLOOKUP(A53,Startovka!A:E,4,FALSE)</f>
        <v>Ž</v>
      </c>
      <c r="E53" s="71" t="str">
        <f>VLOOKUP(A53,Startovka!A:E,5,FALSE)</f>
        <v>AC Moravská Slavia Brno</v>
      </c>
    </row>
    <row r="54" spans="1:5" ht="15">
      <c r="A54" s="70">
        <v>52</v>
      </c>
      <c r="B54" s="71" t="str">
        <f>VLOOKUP(A54,Startovka!A:E,2,FALSE)</f>
        <v>Hořínková Jana</v>
      </c>
      <c r="C54" s="70">
        <f>VLOOKUP(A54,Startovka!A:E,3,FALSE)</f>
        <v>1965</v>
      </c>
      <c r="D54" s="70" t="str">
        <f>VLOOKUP(A54,Startovka!A:E,4,FALSE)</f>
        <v>ŽV45</v>
      </c>
      <c r="E54" s="71" t="str">
        <f>VLOOKUP(A54,Startovka!A:E,5,FALSE)</f>
        <v>Střelka Brno</v>
      </c>
    </row>
    <row r="55" spans="1:5" ht="15">
      <c r="A55" s="70">
        <v>53</v>
      </c>
      <c r="B55" s="71" t="str">
        <f>VLOOKUP(A55,Startovka!A:E,2,FALSE)</f>
        <v>Kašová Hana</v>
      </c>
      <c r="C55" s="70">
        <f>VLOOKUP(A55,Startovka!A:E,3,FALSE)</f>
        <v>1954</v>
      </c>
      <c r="D55" s="70" t="str">
        <f>VLOOKUP(A55,Startovka!A:E,4,FALSE)</f>
        <v>ŽV45</v>
      </c>
      <c r="E55" s="71" t="str">
        <f>VLOOKUP(A55,Startovka!A:E,5,FALSE)</f>
        <v>Barnexsport Brno</v>
      </c>
    </row>
    <row r="56" spans="1:5" ht="15">
      <c r="A56" s="70">
        <v>54</v>
      </c>
      <c r="B56" s="71" t="str">
        <f>VLOOKUP(A56,Startovka!A:E,2,FALSE)</f>
        <v>Stráník Aleš</v>
      </c>
      <c r="C56" s="70">
        <f>VLOOKUP(A56,Startovka!A:E,3,FALSE)</f>
        <v>1950</v>
      </c>
      <c r="D56" s="70" t="str">
        <f>VLOOKUP(A56,Startovka!A:E,4,FALSE)</f>
        <v>MV60</v>
      </c>
      <c r="E56" s="71" t="str">
        <f>VLOOKUP(A56,Startovka!A:E,5,FALSE)</f>
        <v>BK Blansko</v>
      </c>
    </row>
    <row r="57" spans="1:5" ht="15">
      <c r="A57" s="70">
        <v>55</v>
      </c>
      <c r="B57" s="71" t="str">
        <f>VLOOKUP(A57,Startovka!A:E,2,FALSE)</f>
        <v>Hořínková Dita</v>
      </c>
      <c r="C57" s="70">
        <f>VLOOKUP(A57,Startovka!A:E,3,FALSE)</f>
        <v>1994</v>
      </c>
      <c r="D57" s="70" t="str">
        <f>VLOOKUP(A57,Startovka!A:E,4,FALSE)</f>
        <v>Ž</v>
      </c>
      <c r="E57" s="71" t="str">
        <f>VLOOKUP(A57,Startovka!A:E,5,FALSE)</f>
        <v>Střelka Brno</v>
      </c>
    </row>
    <row r="58" spans="1:5" ht="15">
      <c r="A58" s="70">
        <v>56</v>
      </c>
      <c r="B58" s="71" t="str">
        <f>VLOOKUP(A58,Startovka!A:E,2,FALSE)</f>
        <v>Sedláček Miroslav</v>
      </c>
      <c r="C58" s="70">
        <f>VLOOKUP(A58,Startovka!A:E,3,FALSE)</f>
        <v>1973</v>
      </c>
      <c r="D58" s="70" t="str">
        <f>VLOOKUP(A58,Startovka!A:E,4,FALSE)</f>
        <v>MV40</v>
      </c>
      <c r="E58" s="71" t="str">
        <f>VLOOKUP(A58,Startovka!A:E,5,FALSE)</f>
        <v>CBC</v>
      </c>
    </row>
    <row r="59" spans="1:5" ht="15">
      <c r="A59" s="70">
        <v>57</v>
      </c>
      <c r="B59" s="71" t="str">
        <f>VLOOKUP(A59,Startovka!A:E,2,FALSE)</f>
        <v>Balaštík Stanislav</v>
      </c>
      <c r="C59" s="70">
        <f>VLOOKUP(A59,Startovka!A:E,3,FALSE)</f>
        <v>1991</v>
      </c>
      <c r="D59" s="70" t="str">
        <f>VLOOKUP(A59,Startovka!A:E,4,FALSE)</f>
        <v>M</v>
      </c>
      <c r="E59" s="71" t="str">
        <f>VLOOKUP(A59,Startovka!A:E,5,FALSE)</f>
        <v>Boskovice</v>
      </c>
    </row>
    <row r="60" spans="1:5" ht="15">
      <c r="A60" s="70">
        <v>58</v>
      </c>
      <c r="B60" s="71" t="str">
        <f>VLOOKUP(A60,Startovka!A:E,2,FALSE)</f>
        <v>Zbyněk Bednár</v>
      </c>
      <c r="C60" s="70">
        <f>VLOOKUP(A60,Startovka!A:E,3,FALSE)</f>
        <v>1973</v>
      </c>
      <c r="D60" s="70" t="str">
        <f>VLOOKUP(A60,Startovka!A:E,4,FALSE)</f>
        <v>MV40</v>
      </c>
      <c r="E60" s="71" t="str">
        <f>VLOOKUP(A60,Startovka!A:E,5,FALSE)</f>
        <v>Tišnov</v>
      </c>
    </row>
    <row r="61" spans="1:5" ht="15">
      <c r="A61" s="70">
        <v>59</v>
      </c>
      <c r="B61" s="71" t="str">
        <f>VLOOKUP(A61,Startovka!A:E,2,FALSE)</f>
        <v>Lorenc Antonín</v>
      </c>
      <c r="C61" s="70">
        <f>VLOOKUP(A61,Startovka!A:E,3,FALSE)</f>
        <v>1964</v>
      </c>
      <c r="D61" s="70" t="str">
        <f>VLOOKUP(A61,Startovka!A:E,4,FALSE)</f>
        <v>MV50</v>
      </c>
      <c r="E61" s="71" t="str">
        <f>VLOOKUP(A61,Startovka!A:E,5,FALSE)</f>
        <v>Blansko</v>
      </c>
    </row>
    <row r="62" spans="1:5" ht="15">
      <c r="A62" s="70">
        <v>60</v>
      </c>
      <c r="B62" s="71" t="str">
        <f>VLOOKUP(A62,Startovka!A:E,2,FALSE)</f>
        <v>Žila Miloš</v>
      </c>
      <c r="C62" s="70">
        <f>VLOOKUP(A62,Startovka!A:E,3,FALSE)</f>
        <v>1962</v>
      </c>
      <c r="D62" s="70" t="str">
        <f>VLOOKUP(A62,Startovka!A:E,4,FALSE)</f>
        <v>MV50</v>
      </c>
      <c r="E62" s="71" t="str">
        <f>VLOOKUP(A62,Startovka!A:E,5,FALSE)</f>
        <v>Elite Sport Boskovice</v>
      </c>
    </row>
    <row r="63" spans="1:5" ht="15">
      <c r="A63" s="70">
        <v>61</v>
      </c>
      <c r="B63" s="71" t="str">
        <f>VLOOKUP(A63,Startovka!A:E,2,FALSE)</f>
        <v>Lorenz Marek</v>
      </c>
      <c r="C63" s="70">
        <f>VLOOKUP(A63,Startovka!A:E,3,FALSE)</f>
        <v>1978</v>
      </c>
      <c r="D63" s="70" t="str">
        <f>VLOOKUP(A63,Startovka!A:E,4,FALSE)</f>
        <v>M</v>
      </c>
      <c r="E63" s="71" t="str">
        <f>VLOOKUP(A63,Startovka!A:E,5,FALSE)</f>
        <v>Triexport Brno</v>
      </c>
    </row>
    <row r="64" spans="1:5" ht="15">
      <c r="A64" s="70">
        <v>62</v>
      </c>
      <c r="B64" s="71" t="str">
        <f>VLOOKUP(A64,Startovka!A:E,2,FALSE)</f>
        <v>Vrtílková Inka</v>
      </c>
      <c r="C64" s="70">
        <f>VLOOKUP(A64,Startovka!A:E,3,FALSE)</f>
        <v>1979</v>
      </c>
      <c r="D64" s="70" t="str">
        <f>VLOOKUP(A64,Startovka!A:E,4,FALSE)</f>
        <v>ŽV35</v>
      </c>
      <c r="E64" s="71" t="str">
        <f>VLOOKUP(A64,Startovka!A:E,5,FALSE)</f>
        <v>Osten</v>
      </c>
    </row>
    <row r="65" spans="1:5" ht="15">
      <c r="A65" s="70">
        <v>63</v>
      </c>
      <c r="B65" s="71" t="str">
        <f>VLOOKUP(A65,Startovka!A:E,2,FALSE)</f>
        <v>Varecha Josef</v>
      </c>
      <c r="C65" s="70">
        <f>VLOOKUP(A65,Startovka!A:E,3,FALSE)</f>
        <v>1975</v>
      </c>
      <c r="D65" s="70" t="str">
        <f>VLOOKUP(A65,Startovka!A:E,4,FALSE)</f>
        <v>MV40</v>
      </c>
      <c r="E65" s="71" t="str">
        <f>VLOOKUP(A65,Startovka!A:E,5,FALSE)</f>
        <v>Gerbrich Run</v>
      </c>
    </row>
    <row r="66" spans="1:5" ht="15">
      <c r="A66" s="70">
        <v>64</v>
      </c>
      <c r="B66" s="71" t="str">
        <f>VLOOKUP(A66,Startovka!A:E,2,FALSE)</f>
        <v>Horňová Adriana</v>
      </c>
      <c r="C66" s="70">
        <f>VLOOKUP(A66,Startovka!A:E,3,FALSE)</f>
        <v>2000</v>
      </c>
      <c r="D66" s="70" t="str">
        <f>VLOOKUP(A66,Startovka!A:E,4,FALSE)</f>
        <v>JKY</v>
      </c>
      <c r="E66" s="71" t="str">
        <f>VLOOKUP(A66,Startovka!A:E,5,FALSE)</f>
        <v>Elite Sport Boskovice</v>
      </c>
    </row>
    <row r="67" spans="1:5" ht="15">
      <c r="A67" s="70">
        <v>65</v>
      </c>
      <c r="B67" s="71" t="str">
        <f>VLOOKUP(A67,Startovka!A:E,2,FALSE)</f>
        <v>Juránek Stanislav</v>
      </c>
      <c r="C67" s="70">
        <f>VLOOKUP(A67,Startovka!A:E,3,FALSE)</f>
        <v>1956</v>
      </c>
      <c r="D67" s="70" t="str">
        <f>VLOOKUP(A67,Startovka!A:E,4,FALSE)</f>
        <v>MV60</v>
      </c>
      <c r="E67" s="71" t="str">
        <f>VLOOKUP(A67,Startovka!A:E,5,FALSE)</f>
        <v>Orel Židenice</v>
      </c>
    </row>
    <row r="68" spans="1:5" ht="15">
      <c r="A68" s="70">
        <v>66</v>
      </c>
      <c r="B68" s="71" t="str">
        <f>VLOOKUP(A68,Startovka!A:E,2,FALSE)</f>
        <v>Čáp Bohuslav</v>
      </c>
      <c r="C68" s="70">
        <f>VLOOKUP(A68,Startovka!A:E,3,FALSE)</f>
        <v>1951</v>
      </c>
      <c r="D68" s="70" t="str">
        <f>VLOOKUP(A68,Startovka!A:E,4,FALSE)</f>
        <v>MV60</v>
      </c>
      <c r="E68" s="71" t="str">
        <f>VLOOKUP(A68,Startovka!A:E,5,FALSE)</f>
        <v>Orel Hradec Králové</v>
      </c>
    </row>
    <row r="69" spans="1:5" ht="15">
      <c r="A69" s="70">
        <v>67</v>
      </c>
      <c r="B69" s="71" t="str">
        <f>VLOOKUP(A69,Startovka!A:E,2,FALSE)</f>
        <v>Vodička Pavel</v>
      </c>
      <c r="C69" s="70">
        <f>VLOOKUP(A69,Startovka!A:E,3,FALSE)</f>
        <v>1993</v>
      </c>
      <c r="D69" s="70" t="str">
        <f>VLOOKUP(A69,Startovka!A:E,4,FALSE)</f>
        <v>M</v>
      </c>
      <c r="E69" s="71" t="str">
        <f>VLOOKUP(A69,Startovka!A:E,5,FALSE)</f>
        <v>Brno - Orel Lesná</v>
      </c>
    </row>
    <row r="70" spans="1:5" ht="15">
      <c r="A70" s="70">
        <v>68</v>
      </c>
      <c r="B70" s="71" t="str">
        <f>VLOOKUP(A70,Startovka!A:E,2,FALSE)</f>
        <v>Dostál Martin</v>
      </c>
      <c r="C70" s="70">
        <f>VLOOKUP(A70,Startovka!A:E,3,FALSE)</f>
        <v>1984</v>
      </c>
      <c r="D70" s="70" t="str">
        <f>VLOOKUP(A70,Startovka!A:E,4,FALSE)</f>
        <v>M</v>
      </c>
      <c r="E70" s="71" t="str">
        <f>VLOOKUP(A70,Startovka!A:E,5,FALSE)</f>
        <v>Bačov</v>
      </c>
    </row>
    <row r="71" spans="1:5" ht="15">
      <c r="A71" s="70">
        <v>69</v>
      </c>
      <c r="B71" s="71" t="str">
        <f>VLOOKUP(A71,Startovka!A:E,2,FALSE)</f>
        <v>Němcová Daniela</v>
      </c>
      <c r="C71" s="70">
        <f>VLOOKUP(A71,Startovka!A:E,3,FALSE)</f>
        <v>1993</v>
      </c>
      <c r="D71" s="70" t="str">
        <f>VLOOKUP(A71,Startovka!A:E,4,FALSE)</f>
        <v>Ž</v>
      </c>
      <c r="E71" s="71" t="str">
        <f>VLOOKUP(A71,Startovka!A:E,5,FALSE)</f>
        <v>Vísky </v>
      </c>
    </row>
    <row r="72" spans="1:5" ht="15">
      <c r="A72" s="70">
        <v>70</v>
      </c>
      <c r="B72" s="71" t="str">
        <f>VLOOKUP(A72,Startovka!A:E,2,FALSE)</f>
        <v>Barešová Milada</v>
      </c>
      <c r="C72" s="70">
        <f>VLOOKUP(A72,Startovka!A:E,3,FALSE)</f>
        <v>1975</v>
      </c>
      <c r="D72" s="70" t="str">
        <f>VLOOKUP(A72,Startovka!A:E,4,FALSE)</f>
        <v>ŽV35</v>
      </c>
      <c r="E72" s="71" t="str">
        <f>VLOOKUP(A72,Startovka!A:E,5,FALSE)</f>
        <v>Kunštát</v>
      </c>
    </row>
    <row r="73" spans="1:5" ht="15">
      <c r="A73" s="70">
        <v>71</v>
      </c>
      <c r="B73" s="71" t="str">
        <f>VLOOKUP(A73,Startovka!A:E,2,FALSE)</f>
        <v>Hromádková Petra</v>
      </c>
      <c r="C73" s="70">
        <f>VLOOKUP(A73,Startovka!A:E,3,FALSE)</f>
        <v>1982</v>
      </c>
      <c r="D73" s="70" t="str">
        <f>VLOOKUP(A73,Startovka!A:E,4,FALSE)</f>
        <v>Ž</v>
      </c>
      <c r="E73" s="71" t="str">
        <f>VLOOKUP(A73,Startovka!A:E,5,FALSE)</f>
        <v>Blansko</v>
      </c>
    </row>
    <row r="74" spans="1:5" ht="15">
      <c r="A74" s="70">
        <v>72</v>
      </c>
      <c r="B74" s="71" t="str">
        <f>VLOOKUP(A74,Startovka!A:E,2,FALSE)</f>
        <v>Nedomová Lucie</v>
      </c>
      <c r="C74" s="70">
        <f>VLOOKUP(A74,Startovka!A:E,3,FALSE)</f>
        <v>1985</v>
      </c>
      <c r="D74" s="70" t="str">
        <f>VLOOKUP(A74,Startovka!A:E,4,FALSE)</f>
        <v>Ž</v>
      </c>
      <c r="E74" s="71" t="str">
        <f>VLOOKUP(A74,Startovka!A:E,5,FALSE)</f>
        <v>KOMETKY Lysice</v>
      </c>
    </row>
    <row r="75" spans="1:5" ht="15">
      <c r="A75" s="70">
        <v>73</v>
      </c>
      <c r="B75" s="71" t="str">
        <f>VLOOKUP(A75,Startovka!A:E,2,FALSE)</f>
        <v>Bořil Petr</v>
      </c>
      <c r="C75" s="70">
        <f>VLOOKUP(A75,Startovka!A:E,3,FALSE)</f>
        <v>1986</v>
      </c>
      <c r="D75" s="70" t="str">
        <f>VLOOKUP(A75,Startovka!A:E,4,FALSE)</f>
        <v>M</v>
      </c>
      <c r="E75" s="71" t="str">
        <f>VLOOKUP(A75,Startovka!A:E,5,FALSE)</f>
        <v>Hlavnězdravě.cz</v>
      </c>
    </row>
    <row r="76" spans="1:5" ht="15">
      <c r="A76" s="70">
        <v>74</v>
      </c>
      <c r="B76" s="71" t="str">
        <f>VLOOKUP(A76,Startovka!A:E,2,FALSE)</f>
        <v>Bachratý Pavel</v>
      </c>
      <c r="C76" s="70">
        <f>VLOOKUP(A76,Startovka!A:E,3,FALSE)</f>
        <v>1965</v>
      </c>
      <c r="D76" s="70" t="str">
        <f>VLOOKUP(A76,Startovka!A:E,4,FALSE)</f>
        <v>MV50</v>
      </c>
      <c r="E76" s="71" t="str">
        <f>VLOOKUP(A76,Startovka!A:E,5,FALSE)</f>
        <v>Blansko</v>
      </c>
    </row>
    <row r="77" spans="1:5" ht="15">
      <c r="A77" s="70">
        <v>75</v>
      </c>
      <c r="B77" s="71" t="str">
        <f>VLOOKUP(A77,Startovka!A:E,2,FALSE)</f>
        <v>Růžička Bohuslav</v>
      </c>
      <c r="C77" s="70">
        <f>VLOOKUP(A77,Startovka!A:E,3,FALSE)</f>
        <v>1946</v>
      </c>
      <c r="D77" s="70" t="str">
        <f>VLOOKUP(A77,Startovka!A:E,4,FALSE)</f>
        <v>MV60</v>
      </c>
      <c r="E77" s="71" t="str">
        <f>VLOOKUP(A77,Startovka!A:E,5,FALSE)</f>
        <v>Ráječko</v>
      </c>
    </row>
    <row r="78" spans="1:5" ht="15">
      <c r="A78" s="70">
        <v>76</v>
      </c>
      <c r="B78" s="71" t="str">
        <f>VLOOKUP(A78,Startovka!A:E,2,FALSE)</f>
        <v>Čuma Josef</v>
      </c>
      <c r="C78" s="70">
        <f>VLOOKUP(A78,Startovka!A:E,3,FALSE)</f>
        <v>1980</v>
      </c>
      <c r="D78" s="70" t="str">
        <f>VLOOKUP(A78,Startovka!A:E,4,FALSE)</f>
        <v>M</v>
      </c>
      <c r="E78" s="71" t="str">
        <f>VLOOKUP(A78,Startovka!A:E,5,FALSE)</f>
        <v>Milonice</v>
      </c>
    </row>
    <row r="79" spans="1:5" ht="15">
      <c r="A79" s="70">
        <v>77</v>
      </c>
      <c r="B79" s="71" t="str">
        <f>VLOOKUP(A79,Startovka!A:E,2,FALSE)</f>
        <v>Buš Roman</v>
      </c>
      <c r="C79" s="70">
        <f>VLOOKUP(A79,Startovka!A:E,3,FALSE)</f>
        <v>1965</v>
      </c>
      <c r="D79" s="70" t="str">
        <f>VLOOKUP(A79,Startovka!A:E,4,FALSE)</f>
        <v>MV50</v>
      </c>
      <c r="E79" s="71" t="str">
        <f>VLOOKUP(A79,Startovka!A:E,5,FALSE)</f>
        <v>Rájec</v>
      </c>
    </row>
    <row r="80" spans="1:5" ht="15">
      <c r="A80" s="70">
        <v>78</v>
      </c>
      <c r="B80" s="71" t="str">
        <f>VLOOKUP(A80,Startovka!A:E,2,FALSE)</f>
        <v>Nováček Josef</v>
      </c>
      <c r="C80" s="70">
        <f>VLOOKUP(A80,Startovka!A:E,3,FALSE)</f>
        <v>1958</v>
      </c>
      <c r="D80" s="70" t="str">
        <f>VLOOKUP(A80,Startovka!A:E,4,FALSE)</f>
        <v>MV50</v>
      </c>
      <c r="E80" s="71" t="str">
        <f>VLOOKUP(A80,Startovka!A:E,5,FALSE)</f>
        <v>Čučice</v>
      </c>
    </row>
    <row r="81" spans="1:5" ht="15">
      <c r="A81" s="70">
        <v>79</v>
      </c>
      <c r="B81" s="71" t="str">
        <f>VLOOKUP(A81,Startovka!A:E,2,FALSE)</f>
        <v>Přichystal Štěpán</v>
      </c>
      <c r="C81" s="70">
        <f>VLOOKUP(A81,Startovka!A:E,3,FALSE)</f>
        <v>1989</v>
      </c>
      <c r="D81" s="70" t="str">
        <f>VLOOKUP(A81,Startovka!A:E,4,FALSE)</f>
        <v>M</v>
      </c>
      <c r="E81" s="71" t="str">
        <f>VLOOKUP(A81,Startovka!A:E,5,FALSE)</f>
        <v>Vanovice</v>
      </c>
    </row>
    <row r="82" spans="1:5" ht="15">
      <c r="A82" s="70">
        <v>80</v>
      </c>
      <c r="B82" s="71" t="str">
        <f>VLOOKUP(A82,Startovka!A:E,2,FALSE)</f>
        <v>Daněk Milan</v>
      </c>
      <c r="C82" s="70">
        <f>VLOOKUP(A82,Startovka!A:E,3,FALSE)</f>
        <v>1962</v>
      </c>
      <c r="D82" s="70" t="str">
        <f>VLOOKUP(A82,Startovka!A:E,4,FALSE)</f>
        <v>MV50</v>
      </c>
      <c r="E82" s="71" t="str">
        <f>VLOOKUP(A82,Startovka!A:E,5,FALSE)</f>
        <v>Horizont</v>
      </c>
    </row>
    <row r="83" spans="1:5" ht="15">
      <c r="A83" s="70">
        <v>81</v>
      </c>
      <c r="B83" s="71" t="str">
        <f>VLOOKUP(A83,Startovka!A:E,2,FALSE)</f>
        <v>Charvát Jan</v>
      </c>
      <c r="C83" s="70">
        <f>VLOOKUP(A83,Startovka!A:E,3,FALSE)</f>
        <v>1947</v>
      </c>
      <c r="D83" s="70" t="str">
        <f>VLOOKUP(A83,Startovka!A:E,4,FALSE)</f>
        <v>MV60</v>
      </c>
      <c r="E83" s="71" t="str">
        <f>VLOOKUP(A83,Startovka!A:E,5,FALSE)</f>
        <v>Horizont</v>
      </c>
    </row>
    <row r="84" spans="1:5" ht="15">
      <c r="A84" s="70">
        <v>82</v>
      </c>
      <c r="B84" s="71" t="str">
        <f>VLOOKUP(A84,Startovka!A:E,2,FALSE)</f>
        <v>Smutný Zdeněk</v>
      </c>
      <c r="C84" s="70">
        <f>VLOOKUP(A84,Startovka!A:E,3,FALSE)</f>
        <v>1957</v>
      </c>
      <c r="D84" s="70" t="str">
        <f>VLOOKUP(A84,Startovka!A:E,4,FALSE)</f>
        <v>MV50</v>
      </c>
      <c r="E84" s="71" t="str">
        <f>VLOOKUP(A84,Startovka!A:E,5,FALSE)</f>
        <v>AK Drnovice</v>
      </c>
    </row>
    <row r="85" spans="1:5" ht="15">
      <c r="A85" s="70">
        <v>83</v>
      </c>
      <c r="B85" s="71" t="str">
        <f>VLOOKUP(A85,Startovka!A:E,2,FALSE)</f>
        <v>Šenkýř Jiří</v>
      </c>
      <c r="C85" s="70">
        <f>VLOOKUP(A85,Startovka!A:E,3,FALSE)</f>
        <v>1981</v>
      </c>
      <c r="D85" s="70" t="str">
        <f>VLOOKUP(A85,Startovka!A:E,4,FALSE)</f>
        <v>M</v>
      </c>
      <c r="E85" s="71" t="str">
        <f>VLOOKUP(A85,Startovka!A:E,5,FALSE)</f>
        <v>Olešnice</v>
      </c>
    </row>
    <row r="86" spans="1:5" ht="15">
      <c r="A86" s="70">
        <v>84</v>
      </c>
      <c r="B86" s="71" t="e">
        <f>VLOOKUP(A86,Startovka!A:E,2,FALSE)</f>
        <v>#N/A</v>
      </c>
      <c r="C86" s="70" t="e">
        <f>VLOOKUP(A86,Startovka!A:E,3,FALSE)</f>
        <v>#N/A</v>
      </c>
      <c r="D86" s="70" t="e">
        <f>VLOOKUP(A86,Startovka!A:E,4,FALSE)</f>
        <v>#N/A</v>
      </c>
      <c r="E86" s="71" t="e">
        <f>VLOOKUP(A86,Startovka!A:E,5,FALSE)</f>
        <v>#N/A</v>
      </c>
    </row>
    <row r="87" spans="1:5" ht="15">
      <c r="A87" s="70">
        <v>85</v>
      </c>
      <c r="B87" s="71" t="e">
        <f>VLOOKUP(A87,Startovka!A:E,2,FALSE)</f>
        <v>#N/A</v>
      </c>
      <c r="C87" s="70" t="e">
        <f>VLOOKUP(A87,Startovka!A:E,3,FALSE)</f>
        <v>#N/A</v>
      </c>
      <c r="D87" s="70" t="e">
        <f>VLOOKUP(A87,Startovka!A:E,4,FALSE)</f>
        <v>#N/A</v>
      </c>
      <c r="E87" s="71" t="e">
        <f>VLOOKUP(A87,Startovka!A:E,5,FALSE)</f>
        <v>#N/A</v>
      </c>
    </row>
    <row r="88" spans="1:5" ht="15">
      <c r="A88" s="70">
        <v>86</v>
      </c>
      <c r="B88" s="71" t="e">
        <f>VLOOKUP(A88,Startovka!A:E,2,FALSE)</f>
        <v>#N/A</v>
      </c>
      <c r="C88" s="70" t="e">
        <f>VLOOKUP(A88,Startovka!A:E,3,FALSE)</f>
        <v>#N/A</v>
      </c>
      <c r="D88" s="70" t="e">
        <f>VLOOKUP(A88,Startovka!A:E,4,FALSE)</f>
        <v>#N/A</v>
      </c>
      <c r="E88" s="71" t="e">
        <f>VLOOKUP(A88,Startovka!A:E,5,FALSE)</f>
        <v>#N/A</v>
      </c>
    </row>
    <row r="89" spans="1:5" ht="15">
      <c r="A89" s="70">
        <v>87</v>
      </c>
      <c r="B89" s="71" t="e">
        <f>VLOOKUP(A89,Startovka!A:E,2,FALSE)</f>
        <v>#N/A</v>
      </c>
      <c r="C89" s="70" t="e">
        <f>VLOOKUP(A89,Startovka!A:E,3,FALSE)</f>
        <v>#N/A</v>
      </c>
      <c r="D89" s="70" t="e">
        <f>VLOOKUP(A89,Startovka!A:E,4,FALSE)</f>
        <v>#N/A</v>
      </c>
      <c r="E89" s="71" t="e">
        <f>VLOOKUP(A89,Startovka!A:E,5,FALSE)</f>
        <v>#N/A</v>
      </c>
    </row>
    <row r="90" spans="1:5" ht="15">
      <c r="A90" s="70">
        <v>88</v>
      </c>
      <c r="B90" s="71" t="e">
        <f>VLOOKUP(A90,Startovka!A:E,2,FALSE)</f>
        <v>#N/A</v>
      </c>
      <c r="C90" s="70" t="e">
        <f>VLOOKUP(A90,Startovka!A:E,3,FALSE)</f>
        <v>#N/A</v>
      </c>
      <c r="D90" s="70" t="e">
        <f>VLOOKUP(A90,Startovka!A:E,4,FALSE)</f>
        <v>#N/A</v>
      </c>
      <c r="E90" s="71" t="e">
        <f>VLOOKUP(A90,Startovka!A:E,5,FALSE)</f>
        <v>#N/A</v>
      </c>
    </row>
    <row r="91" spans="1:5" ht="15">
      <c r="A91" s="70">
        <v>89</v>
      </c>
      <c r="B91" s="71" t="e">
        <f>VLOOKUP(A91,Startovka!A:E,2,FALSE)</f>
        <v>#N/A</v>
      </c>
      <c r="C91" s="70" t="e">
        <f>VLOOKUP(A91,Startovka!A:E,3,FALSE)</f>
        <v>#N/A</v>
      </c>
      <c r="D91" s="70" t="e">
        <f>VLOOKUP(A91,Startovka!A:E,4,FALSE)</f>
        <v>#N/A</v>
      </c>
      <c r="E91" s="71" t="e">
        <f>VLOOKUP(A91,Startovka!A:E,5,FALSE)</f>
        <v>#N/A</v>
      </c>
    </row>
    <row r="92" spans="1:5" ht="15">
      <c r="A92" s="70">
        <v>90</v>
      </c>
      <c r="B92" s="71" t="e">
        <f>VLOOKUP(A92,Startovka!A:E,2,FALSE)</f>
        <v>#N/A</v>
      </c>
      <c r="C92" s="70" t="e">
        <f>VLOOKUP(A92,Startovka!A:E,3,FALSE)</f>
        <v>#N/A</v>
      </c>
      <c r="D92" s="70" t="e">
        <f>VLOOKUP(A92,Startovka!A:E,4,FALSE)</f>
        <v>#N/A</v>
      </c>
      <c r="E92" s="71" t="e">
        <f>VLOOKUP(A92,Startovka!A:E,5,FALSE)</f>
        <v>#N/A</v>
      </c>
    </row>
    <row r="93" spans="1:5" ht="15">
      <c r="A93" s="70">
        <v>91</v>
      </c>
      <c r="B93" s="71" t="e">
        <f>VLOOKUP(A93,Startovka!A:E,2,FALSE)</f>
        <v>#N/A</v>
      </c>
      <c r="C93" s="70" t="e">
        <f>VLOOKUP(A93,Startovka!A:E,3,FALSE)</f>
        <v>#N/A</v>
      </c>
      <c r="D93" s="70" t="e">
        <f>VLOOKUP(A93,Startovka!A:E,4,FALSE)</f>
        <v>#N/A</v>
      </c>
      <c r="E93" s="71" t="e">
        <f>VLOOKUP(A93,Startovka!A:E,5,FALSE)</f>
        <v>#N/A</v>
      </c>
    </row>
    <row r="94" spans="1:5" ht="15">
      <c r="A94" s="70">
        <v>92</v>
      </c>
      <c r="B94" s="71" t="e">
        <f>VLOOKUP(A94,Startovka!A:E,2,FALSE)</f>
        <v>#N/A</v>
      </c>
      <c r="C94" s="70" t="e">
        <f>VLOOKUP(A94,Startovka!A:E,3,FALSE)</f>
        <v>#N/A</v>
      </c>
      <c r="D94" s="70" t="e">
        <f>VLOOKUP(A94,Startovka!A:E,4,FALSE)</f>
        <v>#N/A</v>
      </c>
      <c r="E94" s="71" t="e">
        <f>VLOOKUP(A94,Startovka!A:E,5,FALSE)</f>
        <v>#N/A</v>
      </c>
    </row>
    <row r="95" spans="1:5" ht="15">
      <c r="A95" s="70">
        <v>93</v>
      </c>
      <c r="B95" s="71" t="e">
        <f>VLOOKUP(A95,Startovka!A:E,2,FALSE)</f>
        <v>#N/A</v>
      </c>
      <c r="C95" s="70" t="e">
        <f>VLOOKUP(A95,Startovka!A:E,3,FALSE)</f>
        <v>#N/A</v>
      </c>
      <c r="D95" s="70" t="e">
        <f>VLOOKUP(A95,Startovka!A:E,4,FALSE)</f>
        <v>#N/A</v>
      </c>
      <c r="E95" s="71" t="e">
        <f>VLOOKUP(A95,Startovka!A:E,5,FALSE)</f>
        <v>#N/A</v>
      </c>
    </row>
    <row r="96" spans="1:5" ht="15">
      <c r="A96" s="70">
        <v>94</v>
      </c>
      <c r="B96" s="71" t="e">
        <f>VLOOKUP(A96,Startovka!A:E,2,FALSE)</f>
        <v>#N/A</v>
      </c>
      <c r="C96" s="70" t="e">
        <f>VLOOKUP(A96,Startovka!A:E,3,FALSE)</f>
        <v>#N/A</v>
      </c>
      <c r="D96" s="70" t="e">
        <f>VLOOKUP(A96,Startovka!A:E,4,FALSE)</f>
        <v>#N/A</v>
      </c>
      <c r="E96" s="71" t="e">
        <f>VLOOKUP(A96,Startovka!A:E,5,FALSE)</f>
        <v>#N/A</v>
      </c>
    </row>
    <row r="97" spans="1:5" ht="15">
      <c r="A97" s="70">
        <v>95</v>
      </c>
      <c r="B97" s="71" t="e">
        <f>VLOOKUP(A97,Startovka!A:E,2,FALSE)</f>
        <v>#N/A</v>
      </c>
      <c r="C97" s="70" t="e">
        <f>VLOOKUP(A97,Startovka!A:E,3,FALSE)</f>
        <v>#N/A</v>
      </c>
      <c r="D97" s="70" t="e">
        <f>VLOOKUP(A97,Startovka!A:E,4,FALSE)</f>
        <v>#N/A</v>
      </c>
      <c r="E97" s="71" t="e">
        <f>VLOOKUP(A97,Startovka!A:E,5,FALSE)</f>
        <v>#N/A</v>
      </c>
    </row>
    <row r="98" spans="1:5" ht="15">
      <c r="A98" s="70">
        <v>96</v>
      </c>
      <c r="B98" s="71" t="e">
        <f>VLOOKUP(A98,Startovka!A:E,2,FALSE)</f>
        <v>#N/A</v>
      </c>
      <c r="C98" s="70" t="e">
        <f>VLOOKUP(A98,Startovka!A:E,3,FALSE)</f>
        <v>#N/A</v>
      </c>
      <c r="D98" s="70" t="e">
        <f>VLOOKUP(A98,Startovka!A:E,4,FALSE)</f>
        <v>#N/A</v>
      </c>
      <c r="E98" s="71" t="e">
        <f>VLOOKUP(A98,Startovka!A:E,5,FALSE)</f>
        <v>#N/A</v>
      </c>
    </row>
    <row r="99" spans="1:5" ht="15">
      <c r="A99" s="70">
        <v>97</v>
      </c>
      <c r="B99" s="71" t="e">
        <f>VLOOKUP(A99,Startovka!A:E,2,FALSE)</f>
        <v>#N/A</v>
      </c>
      <c r="C99" s="70" t="e">
        <f>VLOOKUP(A99,Startovka!A:E,3,FALSE)</f>
        <v>#N/A</v>
      </c>
      <c r="D99" s="70" t="e">
        <f>VLOOKUP(A99,Startovka!A:E,4,FALSE)</f>
        <v>#N/A</v>
      </c>
      <c r="E99" s="71" t="e">
        <f>VLOOKUP(A99,Startovka!A:E,5,FALSE)</f>
        <v>#N/A</v>
      </c>
    </row>
    <row r="100" spans="1:5" ht="15">
      <c r="A100" s="70">
        <v>98</v>
      </c>
      <c r="B100" s="71" t="e">
        <f>VLOOKUP(A100,Startovka!A:E,2,FALSE)</f>
        <v>#N/A</v>
      </c>
      <c r="C100" s="70" t="e">
        <f>VLOOKUP(A100,Startovka!A:E,3,FALSE)</f>
        <v>#N/A</v>
      </c>
      <c r="D100" s="70" t="e">
        <f>VLOOKUP(A100,Startovka!A:E,4,FALSE)</f>
        <v>#N/A</v>
      </c>
      <c r="E100" s="71" t="e">
        <f>VLOOKUP(A100,Startovka!A:E,5,FALSE)</f>
        <v>#N/A</v>
      </c>
    </row>
    <row r="101" spans="1:5" ht="15">
      <c r="A101" s="70">
        <v>99</v>
      </c>
      <c r="B101" s="71" t="e">
        <f>VLOOKUP(A101,Startovka!A:E,2,FALSE)</f>
        <v>#N/A</v>
      </c>
      <c r="C101" s="70" t="e">
        <f>VLOOKUP(A101,Startovka!A:E,3,FALSE)</f>
        <v>#N/A</v>
      </c>
      <c r="D101" s="70" t="e">
        <f>VLOOKUP(A101,Startovka!A:E,4,FALSE)</f>
        <v>#N/A</v>
      </c>
      <c r="E101" s="71" t="e">
        <f>VLOOKUP(A101,Startovka!A:E,5,FALSE)</f>
        <v>#N/A</v>
      </c>
    </row>
    <row r="102" spans="1:5" ht="15">
      <c r="A102" s="70">
        <v>100</v>
      </c>
      <c r="B102" s="71" t="e">
        <f>VLOOKUP(A102,Startovka!A:E,2,FALSE)</f>
        <v>#N/A</v>
      </c>
      <c r="C102" s="70" t="e">
        <f>VLOOKUP(A102,Startovka!A:E,3,FALSE)</f>
        <v>#N/A</v>
      </c>
      <c r="D102" s="70" t="e">
        <f>VLOOKUP(A102,Startovka!A:E,4,FALSE)</f>
        <v>#N/A</v>
      </c>
      <c r="E102" s="71" t="e">
        <f>VLOOKUP(A102,Startovka!A:E,5,FALSE)</f>
        <v>#N/A</v>
      </c>
    </row>
    <row r="103" spans="1:5" ht="15">
      <c r="A103" s="70">
        <v>101</v>
      </c>
      <c r="B103" s="71" t="e">
        <f>VLOOKUP(A103,Startovka!A:E,2,FALSE)</f>
        <v>#N/A</v>
      </c>
      <c r="C103" s="70" t="e">
        <f>VLOOKUP(A103,Startovka!A:E,3,FALSE)</f>
        <v>#N/A</v>
      </c>
      <c r="D103" s="70" t="e">
        <f>VLOOKUP(A103,Startovka!A:E,4,FALSE)</f>
        <v>#N/A</v>
      </c>
      <c r="E103" s="71" t="e">
        <f>VLOOKUP(A103,Startovka!A:E,5,FALSE)</f>
        <v>#N/A</v>
      </c>
    </row>
    <row r="104" spans="1:5" ht="15">
      <c r="A104" s="70">
        <v>102</v>
      </c>
      <c r="B104" s="71" t="e">
        <f>VLOOKUP(A104,Startovka!A:E,2,FALSE)</f>
        <v>#N/A</v>
      </c>
      <c r="C104" s="70" t="e">
        <f>VLOOKUP(A104,Startovka!A:E,3,FALSE)</f>
        <v>#N/A</v>
      </c>
      <c r="D104" s="70" t="e">
        <f>VLOOKUP(A104,Startovka!A:E,4,FALSE)</f>
        <v>#N/A</v>
      </c>
      <c r="E104" s="71" t="e">
        <f>VLOOKUP(A104,Startovka!A:E,5,FALSE)</f>
        <v>#N/A</v>
      </c>
    </row>
    <row r="105" spans="1:5" ht="15">
      <c r="A105" s="70">
        <v>103</v>
      </c>
      <c r="B105" s="71" t="e">
        <f>VLOOKUP(A105,Startovka!A:E,2,FALSE)</f>
        <v>#N/A</v>
      </c>
      <c r="C105" s="70" t="e">
        <f>VLOOKUP(A105,Startovka!A:E,3,FALSE)</f>
        <v>#N/A</v>
      </c>
      <c r="D105" s="70" t="e">
        <f>VLOOKUP(A105,Startovka!A:E,4,FALSE)</f>
        <v>#N/A</v>
      </c>
      <c r="E105" s="71" t="e">
        <f>VLOOKUP(A105,Startovka!A:E,5,FALSE)</f>
        <v>#N/A</v>
      </c>
    </row>
    <row r="106" spans="1:5" ht="15">
      <c r="A106" s="70">
        <v>104</v>
      </c>
      <c r="B106" s="71" t="e">
        <f>VLOOKUP(A106,Startovka!A:E,2,FALSE)</f>
        <v>#N/A</v>
      </c>
      <c r="C106" s="70" t="e">
        <f>VLOOKUP(A106,Startovka!A:E,3,FALSE)</f>
        <v>#N/A</v>
      </c>
      <c r="D106" s="70" t="e">
        <f>VLOOKUP(A106,Startovka!A:E,4,FALSE)</f>
        <v>#N/A</v>
      </c>
      <c r="E106" s="71" t="e">
        <f>VLOOKUP(A106,Startovka!A:E,5,FALSE)</f>
        <v>#N/A</v>
      </c>
    </row>
    <row r="107" spans="1:5" ht="15">
      <c r="A107" s="70">
        <v>105</v>
      </c>
      <c r="B107" s="71" t="e">
        <f>VLOOKUP(A107,Startovka!A:E,2,FALSE)</f>
        <v>#N/A</v>
      </c>
      <c r="C107" s="70" t="e">
        <f>VLOOKUP(A107,Startovka!A:E,3,FALSE)</f>
        <v>#N/A</v>
      </c>
      <c r="D107" s="70" t="e">
        <f>VLOOKUP(A107,Startovka!A:E,4,FALSE)</f>
        <v>#N/A</v>
      </c>
      <c r="E107" s="71" t="e">
        <f>VLOOKUP(A107,Startovka!A:E,5,FALSE)</f>
        <v>#N/A</v>
      </c>
    </row>
    <row r="108" spans="1:5" ht="15">
      <c r="A108" s="70">
        <v>106</v>
      </c>
      <c r="B108" s="71" t="e">
        <f>VLOOKUP(A108,Startovka!A:E,2,FALSE)</f>
        <v>#N/A</v>
      </c>
      <c r="C108" s="70" t="e">
        <f>VLOOKUP(A108,Startovka!A:E,3,FALSE)</f>
        <v>#N/A</v>
      </c>
      <c r="D108" s="70" t="e">
        <f>VLOOKUP(A108,Startovka!A:E,4,FALSE)</f>
        <v>#N/A</v>
      </c>
      <c r="E108" s="71" t="e">
        <f>VLOOKUP(A108,Startovka!A:E,5,FALSE)</f>
        <v>#N/A</v>
      </c>
    </row>
    <row r="109" spans="1:5" ht="15">
      <c r="A109" s="70">
        <v>107</v>
      </c>
      <c r="B109" s="71" t="e">
        <f>VLOOKUP(A109,Startovka!A:E,2,FALSE)</f>
        <v>#N/A</v>
      </c>
      <c r="C109" s="70" t="e">
        <f>VLOOKUP(A109,Startovka!A:E,3,FALSE)</f>
        <v>#N/A</v>
      </c>
      <c r="D109" s="70" t="e">
        <f>VLOOKUP(A109,Startovka!A:E,4,FALSE)</f>
        <v>#N/A</v>
      </c>
      <c r="E109" s="71" t="e">
        <f>VLOOKUP(A109,Startovka!A:E,5,FALSE)</f>
        <v>#N/A</v>
      </c>
    </row>
    <row r="110" spans="1:5" ht="15">
      <c r="A110" s="70">
        <v>108</v>
      </c>
      <c r="B110" s="71" t="e">
        <f>VLOOKUP(A110,Startovka!A:E,2,FALSE)</f>
        <v>#N/A</v>
      </c>
      <c r="C110" s="70" t="e">
        <f>VLOOKUP(A110,Startovka!A:E,3,FALSE)</f>
        <v>#N/A</v>
      </c>
      <c r="D110" s="70" t="e">
        <f>VLOOKUP(A110,Startovka!A:E,4,FALSE)</f>
        <v>#N/A</v>
      </c>
      <c r="E110" s="71" t="e">
        <f>VLOOKUP(A110,Startovka!A:E,5,FALSE)</f>
        <v>#N/A</v>
      </c>
    </row>
    <row r="111" spans="1:5" ht="15">
      <c r="A111" s="70">
        <v>109</v>
      </c>
      <c r="B111" s="71" t="e">
        <f>VLOOKUP(A111,Startovka!A:E,2,FALSE)</f>
        <v>#N/A</v>
      </c>
      <c r="C111" s="70" t="e">
        <f>VLOOKUP(A111,Startovka!A:E,3,FALSE)</f>
        <v>#N/A</v>
      </c>
      <c r="D111" s="70" t="e">
        <f>VLOOKUP(A111,Startovka!A:E,4,FALSE)</f>
        <v>#N/A</v>
      </c>
      <c r="E111" s="71" t="e">
        <f>VLOOKUP(A111,Startovka!A:E,5,FALSE)</f>
        <v>#N/A</v>
      </c>
    </row>
    <row r="112" spans="1:5" ht="15">
      <c r="A112" s="70">
        <v>110</v>
      </c>
      <c r="B112" s="71" t="e">
        <f>VLOOKUP(A112,Startovka!A:E,2,FALSE)</f>
        <v>#N/A</v>
      </c>
      <c r="C112" s="70" t="e">
        <f>VLOOKUP(A112,Startovka!A:E,3,FALSE)</f>
        <v>#N/A</v>
      </c>
      <c r="D112" s="70" t="e">
        <f>VLOOKUP(A112,Startovka!A:E,4,FALSE)</f>
        <v>#N/A</v>
      </c>
      <c r="E112" s="71" t="e">
        <f>VLOOKUP(A112,Startovka!A:E,5,FALSE)</f>
        <v>#N/A</v>
      </c>
    </row>
    <row r="113" spans="1:5" ht="15">
      <c r="A113" s="70">
        <v>111</v>
      </c>
      <c r="B113" s="71" t="e">
        <f>VLOOKUP(A113,Startovka!A:E,2,FALSE)</f>
        <v>#N/A</v>
      </c>
      <c r="C113" s="70" t="e">
        <f>VLOOKUP(A113,Startovka!A:E,3,FALSE)</f>
        <v>#N/A</v>
      </c>
      <c r="D113" s="70" t="e">
        <f>VLOOKUP(A113,Startovka!A:E,4,FALSE)</f>
        <v>#N/A</v>
      </c>
      <c r="E113" s="71" t="e">
        <f>VLOOKUP(A113,Startovka!A:E,5,FALSE)</f>
        <v>#N/A</v>
      </c>
    </row>
    <row r="114" spans="1:5" ht="15">
      <c r="A114" s="70">
        <v>112</v>
      </c>
      <c r="B114" s="71" t="e">
        <f>VLOOKUP(A114,Startovka!A:E,2,FALSE)</f>
        <v>#N/A</v>
      </c>
      <c r="C114" s="70" t="e">
        <f>VLOOKUP(A114,Startovka!A:E,3,FALSE)</f>
        <v>#N/A</v>
      </c>
      <c r="D114" s="70" t="e">
        <f>VLOOKUP(A114,Startovka!A:E,4,FALSE)</f>
        <v>#N/A</v>
      </c>
      <c r="E114" s="71" t="e">
        <f>VLOOKUP(A114,Startovka!A:E,5,FALSE)</f>
        <v>#N/A</v>
      </c>
    </row>
    <row r="115" spans="1:5" ht="15">
      <c r="A115" s="70">
        <v>113</v>
      </c>
      <c r="B115" s="71" t="e">
        <f>VLOOKUP(A115,Startovka!A:E,2,FALSE)</f>
        <v>#N/A</v>
      </c>
      <c r="C115" s="70" t="e">
        <f>VLOOKUP(A115,Startovka!A:E,3,FALSE)</f>
        <v>#N/A</v>
      </c>
      <c r="D115" s="70" t="e">
        <f>VLOOKUP(A115,Startovka!A:E,4,FALSE)</f>
        <v>#N/A</v>
      </c>
      <c r="E115" s="71" t="e">
        <f>VLOOKUP(A115,Startovka!A:E,5,FALSE)</f>
        <v>#N/A</v>
      </c>
    </row>
    <row r="116" spans="1:5" ht="15">
      <c r="A116" s="70">
        <v>114</v>
      </c>
      <c r="B116" s="71" t="e">
        <f>VLOOKUP(A116,Startovka!A:E,2,FALSE)</f>
        <v>#N/A</v>
      </c>
      <c r="C116" s="70" t="e">
        <f>VLOOKUP(A116,Startovka!A:E,3,FALSE)</f>
        <v>#N/A</v>
      </c>
      <c r="D116" s="70" t="e">
        <f>VLOOKUP(A116,Startovka!A:E,4,FALSE)</f>
        <v>#N/A</v>
      </c>
      <c r="E116" s="71" t="e">
        <f>VLOOKUP(A116,Startovka!A:E,5,FALSE)</f>
        <v>#N/A</v>
      </c>
    </row>
    <row r="117" spans="1:5" ht="15">
      <c r="A117" s="70">
        <v>115</v>
      </c>
      <c r="B117" s="71" t="e">
        <f>VLOOKUP(A117,Startovka!A:E,2,FALSE)</f>
        <v>#N/A</v>
      </c>
      <c r="C117" s="70" t="e">
        <f>VLOOKUP(A117,Startovka!A:E,3,FALSE)</f>
        <v>#N/A</v>
      </c>
      <c r="D117" s="70" t="e">
        <f>VLOOKUP(A117,Startovka!A:E,4,FALSE)</f>
        <v>#N/A</v>
      </c>
      <c r="E117" s="71" t="e">
        <f>VLOOKUP(A117,Startovka!A:E,5,FALSE)</f>
        <v>#N/A</v>
      </c>
    </row>
    <row r="118" spans="1:5" ht="15">
      <c r="A118" s="70">
        <v>116</v>
      </c>
      <c r="B118" s="71" t="e">
        <f>VLOOKUP(A118,Startovka!A:E,2,FALSE)</f>
        <v>#N/A</v>
      </c>
      <c r="C118" s="70" t="e">
        <f>VLOOKUP(A118,Startovka!A:E,3,FALSE)</f>
        <v>#N/A</v>
      </c>
      <c r="D118" s="70" t="e">
        <f>VLOOKUP(A118,Startovka!A:E,4,FALSE)</f>
        <v>#N/A</v>
      </c>
      <c r="E118" s="71" t="e">
        <f>VLOOKUP(A118,Startovka!A:E,5,FALSE)</f>
        <v>#N/A</v>
      </c>
    </row>
    <row r="119" spans="1:5" ht="15">
      <c r="A119" s="70">
        <v>117</v>
      </c>
      <c r="B119" s="71" t="e">
        <f>VLOOKUP(A119,Startovka!A:E,2,FALSE)</f>
        <v>#N/A</v>
      </c>
      <c r="C119" s="70" t="e">
        <f>VLOOKUP(A119,Startovka!A:E,3,FALSE)</f>
        <v>#N/A</v>
      </c>
      <c r="D119" s="70" t="e">
        <f>VLOOKUP(A119,Startovka!A:E,4,FALSE)</f>
        <v>#N/A</v>
      </c>
      <c r="E119" s="71" t="e">
        <f>VLOOKUP(A119,Startovka!A:E,5,FALSE)</f>
        <v>#N/A</v>
      </c>
    </row>
    <row r="120" spans="1:5" ht="15">
      <c r="A120" s="70">
        <v>118</v>
      </c>
      <c r="B120" s="71" t="e">
        <f>VLOOKUP(A120,Startovka!A:E,2,FALSE)</f>
        <v>#N/A</v>
      </c>
      <c r="C120" s="70" t="e">
        <f>VLOOKUP(A120,Startovka!A:E,3,FALSE)</f>
        <v>#N/A</v>
      </c>
      <c r="D120" s="70" t="e">
        <f>VLOOKUP(A120,Startovka!A:E,4,FALSE)</f>
        <v>#N/A</v>
      </c>
      <c r="E120" s="71" t="e">
        <f>VLOOKUP(A120,Startovka!A:E,5,FALSE)</f>
        <v>#N/A</v>
      </c>
    </row>
    <row r="121" spans="1:5" ht="15">
      <c r="A121" s="70">
        <v>119</v>
      </c>
      <c r="B121" s="71" t="e">
        <f>VLOOKUP(A121,Startovka!A:E,2,FALSE)</f>
        <v>#N/A</v>
      </c>
      <c r="C121" s="70" t="e">
        <f>VLOOKUP(A121,Startovka!A:E,3,FALSE)</f>
        <v>#N/A</v>
      </c>
      <c r="D121" s="70" t="e">
        <f>VLOOKUP(A121,Startovka!A:E,4,FALSE)</f>
        <v>#N/A</v>
      </c>
      <c r="E121" s="71" t="e">
        <f>VLOOKUP(A121,Startovka!A:E,5,FALSE)</f>
        <v>#N/A</v>
      </c>
    </row>
    <row r="122" spans="1:5" ht="15">
      <c r="A122" s="70">
        <v>120</v>
      </c>
      <c r="B122" s="71" t="e">
        <f>VLOOKUP(A122,Startovka!A:E,2,FALSE)</f>
        <v>#N/A</v>
      </c>
      <c r="C122" s="70" t="e">
        <f>VLOOKUP(A122,Startovka!A:E,3,FALSE)</f>
        <v>#N/A</v>
      </c>
      <c r="D122" s="70" t="e">
        <f>VLOOKUP(A122,Startovka!A:E,4,FALSE)</f>
        <v>#N/A</v>
      </c>
      <c r="E122" s="71" t="e">
        <f>VLOOKUP(A122,Startovka!A:E,5,FALSE)</f>
        <v>#N/A</v>
      </c>
    </row>
    <row r="123" spans="1:5" ht="15">
      <c r="A123" s="70">
        <v>121</v>
      </c>
      <c r="B123" s="71" t="e">
        <f>VLOOKUP(A123,Startovka!A:E,2,FALSE)</f>
        <v>#N/A</v>
      </c>
      <c r="C123" s="70" t="e">
        <f>VLOOKUP(A123,Startovka!A:E,3,FALSE)</f>
        <v>#N/A</v>
      </c>
      <c r="D123" s="70" t="e">
        <f>VLOOKUP(A123,Startovka!A:E,4,FALSE)</f>
        <v>#N/A</v>
      </c>
      <c r="E123" s="71" t="e">
        <f>VLOOKUP(A123,Startovka!A:E,5,FALSE)</f>
        <v>#N/A</v>
      </c>
    </row>
  </sheetData>
  <sheetProtection selectLockedCells="1" selectUnlockedCells="1"/>
  <printOptions horizontalCentered="1"/>
  <pageMargins left="0.7083333333333334" right="0.7083333333333334" top="1.3777777777777778" bottom="0.7875" header="0.5902777777777778" footer="0.5118055555555555"/>
  <pageSetup horizontalDpi="300" verticalDpi="300" orientation="portrait" paperSize="9" r:id="rId1"/>
  <headerFooter alignWithMargins="0">
    <oddHeader>&amp;L&amp;"Arial CE,Tučné"&amp;12Hlavní závod
    10,5 km&amp;C&amp;"Arial CE,Tučné"&amp;14S T A R T O V N Í  L I S T I N A
Běh za sedmizubým hřebenem&amp;R&amp;"Arial CE,Tučné"&amp;12 1.5.2010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Valued Acer Customer</cp:lastModifiedBy>
  <cp:lastPrinted>2016-08-27T14:32:23Z</cp:lastPrinted>
  <dcterms:modified xsi:type="dcterms:W3CDTF">2016-08-27T14:38:34Z</dcterms:modified>
  <cp:category/>
  <cp:version/>
  <cp:contentType/>
  <cp:contentStatus/>
</cp:coreProperties>
</file>