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template" sheetId="1" r:id="rId3"/>
    <sheet state="visible" name="Minipředškolačky (2014 a mladší" sheetId="2" r:id="rId4"/>
    <sheet state="visible" name="Minipředškoláci (2014 a mladší)" sheetId="3" r:id="rId5"/>
    <sheet state="visible" name="Předškolačky (2012-2013) - 80m" sheetId="4" r:id="rId6"/>
    <sheet state="visible" name="Předškoláci (2012-2013) - 80m" sheetId="5" r:id="rId7"/>
    <sheet state="visible" name="Školačky (2010-2011) - 300m" sheetId="6" r:id="rId8"/>
    <sheet state="visible" name="Školáci (2010-2011) - 300m" sheetId="7" r:id="rId9"/>
    <sheet state="visible" name="Mladší žákyně (2007-2009) - 600" sheetId="8" r:id="rId10"/>
    <sheet state="visible" name="Mladší žáci (2007-2009) - 600m" sheetId="9" r:id="rId11"/>
    <sheet state="visible" name="Starší žáci (2004-2006) - 1200m" sheetId="10" r:id="rId12"/>
    <sheet state="visible" name="Starší žákyně (2004-2006) - 120" sheetId="11" r:id="rId13"/>
    <sheet state="visible" name="Ženy (2003 a starší) - 4200m" sheetId="12" r:id="rId14"/>
    <sheet state="visible" name="Muži (od 2003 do 1974) - 4200m" sheetId="13" r:id="rId15"/>
    <sheet state="visible" name="Veteráni 1. (1973 - 1964) - 420" sheetId="14" r:id="rId16"/>
    <sheet state="visible" name="Veteráni 2. (do 1963) - 4200m" sheetId="15" r:id="rId17"/>
    <sheet state="visible" name="Nordic walking (volná kategorie" sheetId="16" r:id="rId18"/>
    <sheet state="visible" name="Střední trať (volná kategorie) " sheetId="17" r:id="rId19"/>
  </sheets>
  <definedNames/>
  <calcPr/>
</workbook>
</file>

<file path=xl/sharedStrings.xml><?xml version="1.0" encoding="utf-8"?>
<sst xmlns="http://schemas.openxmlformats.org/spreadsheetml/2006/main" count="1390" uniqueCount="729">
  <si>
    <t>Lázeňský běh 2018</t>
  </si>
  <si>
    <t xml:space="preserve"> </t>
  </si>
  <si>
    <t>Kategorie:</t>
  </si>
  <si>
    <t>Stav:</t>
  </si>
  <si>
    <t>Pořadí</t>
  </si>
  <si>
    <t>Jméno</t>
  </si>
  <si>
    <t>Příjmení</t>
  </si>
  <si>
    <t>Ročník</t>
  </si>
  <si>
    <t>Město</t>
  </si>
  <si>
    <t>Startovní číslo</t>
  </si>
  <si>
    <t>Čas</t>
  </si>
  <si>
    <t>Minipředškoláci</t>
  </si>
  <si>
    <t>Čas ss.ms</t>
  </si>
  <si>
    <t>Lukáš</t>
  </si>
  <si>
    <t>Zeman</t>
  </si>
  <si>
    <t>Brandýs n/L</t>
  </si>
  <si>
    <t>25,3 s</t>
  </si>
  <si>
    <t>Jakub</t>
  </si>
  <si>
    <t>Kazda</t>
  </si>
  <si>
    <t>Čelákovice</t>
  </si>
  <si>
    <t>26,6 s</t>
  </si>
  <si>
    <t>Denis</t>
  </si>
  <si>
    <t>Toušeň</t>
  </si>
  <si>
    <t>28 s</t>
  </si>
  <si>
    <t>Tobiáš</t>
  </si>
  <si>
    <t>Mano</t>
  </si>
  <si>
    <t>28,7 s</t>
  </si>
  <si>
    <t>Jiří</t>
  </si>
  <si>
    <t>Maška</t>
  </si>
  <si>
    <t>Poděbrady</t>
  </si>
  <si>
    <t>29,8 s</t>
  </si>
  <si>
    <t>Jáchym</t>
  </si>
  <si>
    <t>Smolík</t>
  </si>
  <si>
    <t>Chrást</t>
  </si>
  <si>
    <t>31,4 s</t>
  </si>
  <si>
    <t>František</t>
  </si>
  <si>
    <t>Přibyl</t>
  </si>
  <si>
    <t>Úvaly</t>
  </si>
  <si>
    <t>33,3 s</t>
  </si>
  <si>
    <t>Ondřej</t>
  </si>
  <si>
    <t>Švejda</t>
  </si>
  <si>
    <t>35,3 s</t>
  </si>
  <si>
    <t>Michal</t>
  </si>
  <si>
    <t>Bača</t>
  </si>
  <si>
    <t>36,3 s</t>
  </si>
  <si>
    <t>Adam</t>
  </si>
  <si>
    <t>Nožíř</t>
  </si>
  <si>
    <t>43,3 s</t>
  </si>
  <si>
    <t>Vladimír</t>
  </si>
  <si>
    <t>Nováček</t>
  </si>
  <si>
    <t>Lázně Toušeň</t>
  </si>
  <si>
    <t>46,3 s</t>
  </si>
  <si>
    <t>Aleš</t>
  </si>
  <si>
    <t>Vaníček</t>
  </si>
  <si>
    <t>Brandýs n/ Labem</t>
  </si>
  <si>
    <t>47,5 s</t>
  </si>
  <si>
    <t>Pavel</t>
  </si>
  <si>
    <t>Jirásek</t>
  </si>
  <si>
    <t>Lysá nad Labem</t>
  </si>
  <si>
    <t>48 s</t>
  </si>
  <si>
    <t>Samuel</t>
  </si>
  <si>
    <t>Rosenkranc</t>
  </si>
  <si>
    <t>48,5 s</t>
  </si>
  <si>
    <t>Minipředškolačky</t>
  </si>
  <si>
    <t>Vilém</t>
  </si>
  <si>
    <t>Beran</t>
  </si>
  <si>
    <t>50,8 s</t>
  </si>
  <si>
    <t>Justýna</t>
  </si>
  <si>
    <t>Brázdová</t>
  </si>
  <si>
    <t>DNF</t>
  </si>
  <si>
    <t>Antonie</t>
  </si>
  <si>
    <t>Jíchová</t>
  </si>
  <si>
    <t>Kounice</t>
  </si>
  <si>
    <t>Tomáš</t>
  </si>
  <si>
    <t>Volf</t>
  </si>
  <si>
    <t>Brandýs</t>
  </si>
  <si>
    <t>Mánek</t>
  </si>
  <si>
    <t>David</t>
  </si>
  <si>
    <t>Nela</t>
  </si>
  <si>
    <t>Volfová</t>
  </si>
  <si>
    <t>26,54 s</t>
  </si>
  <si>
    <t>Lada</t>
  </si>
  <si>
    <t>Jandurová</t>
  </si>
  <si>
    <t>27,09 s</t>
  </si>
  <si>
    <t>Ema</t>
  </si>
  <si>
    <t>Šajnová</t>
  </si>
  <si>
    <t>Kralupy</t>
  </si>
  <si>
    <t>27,57 s</t>
  </si>
  <si>
    <t>Eliška</t>
  </si>
  <si>
    <t>Kaykolongo</t>
  </si>
  <si>
    <t>29,77 s</t>
  </si>
  <si>
    <t>30,32 s</t>
  </si>
  <si>
    <t>Gabriela</t>
  </si>
  <si>
    <t>Dudová</t>
  </si>
  <si>
    <t>34,57 s</t>
  </si>
  <si>
    <t>Johana</t>
  </si>
  <si>
    <t>46,29 s</t>
  </si>
  <si>
    <t>Viktorie</t>
  </si>
  <si>
    <t>Hymonová</t>
  </si>
  <si>
    <t>Zeleneč</t>
  </si>
  <si>
    <t>48,89 s</t>
  </si>
  <si>
    <t>Agáta</t>
  </si>
  <si>
    <t>Rotková</t>
  </si>
  <si>
    <t>49,39 s</t>
  </si>
  <si>
    <t>Nikola</t>
  </si>
  <si>
    <t>Uhrová</t>
  </si>
  <si>
    <t>Tišice</t>
  </si>
  <si>
    <t>50,22 s</t>
  </si>
  <si>
    <t>Sofie</t>
  </si>
  <si>
    <t>Sekerová</t>
  </si>
  <si>
    <t>50,77 s</t>
  </si>
  <si>
    <t>Natálie</t>
  </si>
  <si>
    <t>Otrusinová</t>
  </si>
  <si>
    <t>Otradovice</t>
  </si>
  <si>
    <t>51,86 s</t>
  </si>
  <si>
    <t>Nováková</t>
  </si>
  <si>
    <t>Anna Magdalena</t>
  </si>
  <si>
    <t>Jirásková</t>
  </si>
  <si>
    <t>Anna</t>
  </si>
  <si>
    <t>Lysá n/ Labem</t>
  </si>
  <si>
    <t>Předškolačky</t>
  </si>
  <si>
    <t>Barbora</t>
  </si>
  <si>
    <t>Vysloužilová</t>
  </si>
  <si>
    <t>17,4 s</t>
  </si>
  <si>
    <t>Beata</t>
  </si>
  <si>
    <t>Hrabáková</t>
  </si>
  <si>
    <t>19,5 s</t>
  </si>
  <si>
    <t>Michaela</t>
  </si>
  <si>
    <t>Choděrová</t>
  </si>
  <si>
    <t>19,8 s</t>
  </si>
  <si>
    <t>Kateřina</t>
  </si>
  <si>
    <t>Přibylová</t>
  </si>
  <si>
    <t>20,2 s</t>
  </si>
  <si>
    <t>Aneta</t>
  </si>
  <si>
    <t>Švejdová</t>
  </si>
  <si>
    <t>20,7 s</t>
  </si>
  <si>
    <t>Adéla</t>
  </si>
  <si>
    <t>Stuchlíková</t>
  </si>
  <si>
    <t>Čelákovice-Sedlčánky</t>
  </si>
  <si>
    <t>21 s</t>
  </si>
  <si>
    <t>Šalková</t>
  </si>
  <si>
    <t>21,4 s</t>
  </si>
  <si>
    <t>Emma</t>
  </si>
  <si>
    <t>Lysická</t>
  </si>
  <si>
    <t>22,4 s</t>
  </si>
  <si>
    <t>22,7 s</t>
  </si>
  <si>
    <t>Anežka</t>
  </si>
  <si>
    <t>Vostrá</t>
  </si>
  <si>
    <t>Stará Boleslav</t>
  </si>
  <si>
    <t>23,2 s</t>
  </si>
  <si>
    <t>Vanesa</t>
  </si>
  <si>
    <t>Studenovská</t>
  </si>
  <si>
    <t>Praha</t>
  </si>
  <si>
    <t>23,6 s</t>
  </si>
  <si>
    <t>Veronika</t>
  </si>
  <si>
    <t>Poštolková</t>
  </si>
  <si>
    <t>26,9 s</t>
  </si>
  <si>
    <t>Vendula</t>
  </si>
  <si>
    <t>Lerchová</t>
  </si>
  <si>
    <t>27,8 s</t>
  </si>
  <si>
    <t>Erika</t>
  </si>
  <si>
    <t>Šálková</t>
  </si>
  <si>
    <t>33 s</t>
  </si>
  <si>
    <t>Markéta</t>
  </si>
  <si>
    <t>Veselá</t>
  </si>
  <si>
    <t>ASB Stará Boleslav</t>
  </si>
  <si>
    <t>Předškoláci</t>
  </si>
  <si>
    <t>Dan</t>
  </si>
  <si>
    <t>Grygar</t>
  </si>
  <si>
    <t>Praha 9</t>
  </si>
  <si>
    <t>18 s</t>
  </si>
  <si>
    <t>Vitold</t>
  </si>
  <si>
    <t>Holeček</t>
  </si>
  <si>
    <t>Bříství</t>
  </si>
  <si>
    <t>Viktor</t>
  </si>
  <si>
    <t>Krása</t>
  </si>
  <si>
    <t>Lhota</t>
  </si>
  <si>
    <t>20,1 s</t>
  </si>
  <si>
    <t>Tommy</t>
  </si>
  <si>
    <t>20,5 s</t>
  </si>
  <si>
    <t>Filip</t>
  </si>
  <si>
    <t>Zítek</t>
  </si>
  <si>
    <t>21,3 s</t>
  </si>
  <si>
    <t>Sýkora</t>
  </si>
  <si>
    <t>21,6 s</t>
  </si>
  <si>
    <t>Štěpán</t>
  </si>
  <si>
    <t>Trbušek</t>
  </si>
  <si>
    <t>22,1 s</t>
  </si>
  <si>
    <t>22,6 s</t>
  </si>
  <si>
    <t>Antonín</t>
  </si>
  <si>
    <t>Mildorf</t>
  </si>
  <si>
    <t>23,8 s</t>
  </si>
  <si>
    <t>Hrabák</t>
  </si>
  <si>
    <t>24,7 s</t>
  </si>
  <si>
    <t>Pluhař</t>
  </si>
  <si>
    <t>25,2 s</t>
  </si>
  <si>
    <t>Petr</t>
  </si>
  <si>
    <t>Studenovský</t>
  </si>
  <si>
    <t>27,2 s</t>
  </si>
  <si>
    <t>Maxmilián</t>
  </si>
  <si>
    <t>Kain</t>
  </si>
  <si>
    <t>27,6 s</t>
  </si>
  <si>
    <t>Dominik</t>
  </si>
  <si>
    <t>Uher</t>
  </si>
  <si>
    <t>34,3 s</t>
  </si>
  <si>
    <t>Matouš</t>
  </si>
  <si>
    <t>Jícha</t>
  </si>
  <si>
    <t>Sebastian</t>
  </si>
  <si>
    <t>Řehák</t>
  </si>
  <si>
    <t>Jablonec nad Nisou</t>
  </si>
  <si>
    <t>38,4 s</t>
  </si>
  <si>
    <t>Školačky</t>
  </si>
  <si>
    <t>Truhlářová</t>
  </si>
  <si>
    <t>Nehvizdy</t>
  </si>
  <si>
    <t>Školáci</t>
  </si>
  <si>
    <t>0:00:58,2</t>
  </si>
  <si>
    <t>Tereza</t>
  </si>
  <si>
    <t>Dalíková</t>
  </si>
  <si>
    <t>Hovorčovice</t>
  </si>
  <si>
    <t>0:00:59,1</t>
  </si>
  <si>
    <t>Isabela</t>
  </si>
  <si>
    <t>Nevrlá</t>
  </si>
  <si>
    <t>0:01:01,5</t>
  </si>
  <si>
    <t>Ekrtová</t>
  </si>
  <si>
    <t>Louny</t>
  </si>
  <si>
    <t>0:01:01,0</t>
  </si>
  <si>
    <t>Vincent</t>
  </si>
  <si>
    <t>0:00:56,1</t>
  </si>
  <si>
    <t>Miroslav</t>
  </si>
  <si>
    <t>Čajan</t>
  </si>
  <si>
    <t>0:00:57,6</t>
  </si>
  <si>
    <t>Slavíková</t>
  </si>
  <si>
    <t>0:01:04,7</t>
  </si>
  <si>
    <t>Mandík</t>
  </si>
  <si>
    <t>Praha, Atletika Jižní město</t>
  </si>
  <si>
    <t>0:01:01,2</t>
  </si>
  <si>
    <t>Dašek</t>
  </si>
  <si>
    <t>0:01:02,3</t>
  </si>
  <si>
    <t>Kubíčková</t>
  </si>
  <si>
    <t>0:01:05,3</t>
  </si>
  <si>
    <t>Eva</t>
  </si>
  <si>
    <t>0:01:09,7</t>
  </si>
  <si>
    <t>Vojtěch</t>
  </si>
  <si>
    <t>Dalík</t>
  </si>
  <si>
    <t>0:01:02,8</t>
  </si>
  <si>
    <t>Vít</t>
  </si>
  <si>
    <t>Bryndza</t>
  </si>
  <si>
    <t>0:01:03,8</t>
  </si>
  <si>
    <t>Klarová</t>
  </si>
  <si>
    <t>0:01:10,2</t>
  </si>
  <si>
    <t>Baloun</t>
  </si>
  <si>
    <t>Všetaty</t>
  </si>
  <si>
    <t>Karel</t>
  </si>
  <si>
    <t>Hellinger</t>
  </si>
  <si>
    <t>0:01:06,8</t>
  </si>
  <si>
    <t>Pavlína</t>
  </si>
  <si>
    <t>Pluhařová</t>
  </si>
  <si>
    <t>Trnka</t>
  </si>
  <si>
    <t>Praha 15</t>
  </si>
  <si>
    <t>0:01:11,3</t>
  </si>
  <si>
    <t>0:01:07,7</t>
  </si>
  <si>
    <t>Sára</t>
  </si>
  <si>
    <t>0:01:12,3</t>
  </si>
  <si>
    <t>Simon</t>
  </si>
  <si>
    <t>Koniakovský</t>
  </si>
  <si>
    <t>0:01:08,1</t>
  </si>
  <si>
    <t>Škop</t>
  </si>
  <si>
    <t>Záryby</t>
  </si>
  <si>
    <t>0:01:09,3</t>
  </si>
  <si>
    <t>Omelka</t>
  </si>
  <si>
    <t>0:01:10,4</t>
  </si>
  <si>
    <t>Mikuláš</t>
  </si>
  <si>
    <t>0:01:10,8</t>
  </si>
  <si>
    <t>Dvořák</t>
  </si>
  <si>
    <t>0:01:11,2</t>
  </si>
  <si>
    <t>Martin</t>
  </si>
  <si>
    <t>0:01:11,7</t>
  </si>
  <si>
    <t>0:01:12,5</t>
  </si>
  <si>
    <t>Šupová</t>
  </si>
  <si>
    <t>Poborský</t>
  </si>
  <si>
    <t>0:01:13,0</t>
  </si>
  <si>
    <t>0:01:13,3</t>
  </si>
  <si>
    <t>Matiáš</t>
  </si>
  <si>
    <t>Zahurský</t>
  </si>
  <si>
    <t>0:01:14,0</t>
  </si>
  <si>
    <t>Sršňová</t>
  </si>
  <si>
    <t>0:01:14,5</t>
  </si>
  <si>
    <t>Schwan</t>
  </si>
  <si>
    <t>Brandýs nad Labem</t>
  </si>
  <si>
    <t>0:01:14,7</t>
  </si>
  <si>
    <t>Šimon</t>
  </si>
  <si>
    <t>Bartoň</t>
  </si>
  <si>
    <t>0:01:16,1</t>
  </si>
  <si>
    <t>Matylda</t>
  </si>
  <si>
    <t>Zumrová</t>
  </si>
  <si>
    <t>Novák</t>
  </si>
  <si>
    <t>Křenek</t>
  </si>
  <si>
    <t>0:01:16,5</t>
  </si>
  <si>
    <t>Zedníková</t>
  </si>
  <si>
    <t>0:01:16,6</t>
  </si>
  <si>
    <t>Matyáš</t>
  </si>
  <si>
    <t>Karban</t>
  </si>
  <si>
    <t>0:01:16,8</t>
  </si>
  <si>
    <t>Strnadová</t>
  </si>
  <si>
    <t>0:01:20,7</t>
  </si>
  <si>
    <t>0:01:21,0</t>
  </si>
  <si>
    <t>Julie</t>
  </si>
  <si>
    <t>0:01:27,3</t>
  </si>
  <si>
    <t>Ondra</t>
  </si>
  <si>
    <t>Baca</t>
  </si>
  <si>
    <t>0:01:22,2</t>
  </si>
  <si>
    <t>Zemanová</t>
  </si>
  <si>
    <t>0:01:29,6</t>
  </si>
  <si>
    <t>Choděra</t>
  </si>
  <si>
    <t>0:01:23,2</t>
  </si>
  <si>
    <t>Král</t>
  </si>
  <si>
    <t>0:01:25,4</t>
  </si>
  <si>
    <t>Daniela</t>
  </si>
  <si>
    <t>0:01:30,8</t>
  </si>
  <si>
    <t>Kryštof</t>
  </si>
  <si>
    <t>0:01:29,7</t>
  </si>
  <si>
    <t>Mladší žákyně</t>
  </si>
  <si>
    <t>Mandíková</t>
  </si>
  <si>
    <t>Atletika Jižní město</t>
  </si>
  <si>
    <t>0:02:01,6</t>
  </si>
  <si>
    <t>Klára</t>
  </si>
  <si>
    <t>Kobková</t>
  </si>
  <si>
    <t>0:02:12,1</t>
  </si>
  <si>
    <t>Marie</t>
  </si>
  <si>
    <t>Dzurová</t>
  </si>
  <si>
    <t>0:02:17,9</t>
  </si>
  <si>
    <t>Homolová</t>
  </si>
  <si>
    <t>0:02:22,6</t>
  </si>
  <si>
    <t>Florianová</t>
  </si>
  <si>
    <t>0:02:28,8</t>
  </si>
  <si>
    <t>Lucie</t>
  </si>
  <si>
    <t>0:02:31,9</t>
  </si>
  <si>
    <t>Rozálie</t>
  </si>
  <si>
    <t>Dvořáková</t>
  </si>
  <si>
    <t>0:02:33,0</t>
  </si>
  <si>
    <t>Andrea</t>
  </si>
  <si>
    <t>0:02:33,9</t>
  </si>
  <si>
    <t>Evelína</t>
  </si>
  <si>
    <t>Dusová</t>
  </si>
  <si>
    <t>ZŠ Kounice</t>
  </si>
  <si>
    <t>0:02:39,6</t>
  </si>
  <si>
    <t>Hanka</t>
  </si>
  <si>
    <t>Tuháčková</t>
  </si>
  <si>
    <t>Příbram</t>
  </si>
  <si>
    <t>0:02:40,4</t>
  </si>
  <si>
    <t>Omelková</t>
  </si>
  <si>
    <t>0:02:40,8</t>
  </si>
  <si>
    <t>Renata</t>
  </si>
  <si>
    <t>Varlamovičová</t>
  </si>
  <si>
    <t>0:02:41,2</t>
  </si>
  <si>
    <t>Monika</t>
  </si>
  <si>
    <t>Ludvíková</t>
  </si>
  <si>
    <t>0:02:44,5</t>
  </si>
  <si>
    <t>0:02:45,3</t>
  </si>
  <si>
    <t>Jana</t>
  </si>
  <si>
    <t>Pecková</t>
  </si>
  <si>
    <t>Brandýs n/L - St. Boleslav</t>
  </si>
  <si>
    <t>0:02:53,0</t>
  </si>
  <si>
    <t>Miroslava</t>
  </si>
  <si>
    <t>Pohořalá</t>
  </si>
  <si>
    <t>0:02:55,4</t>
  </si>
  <si>
    <t>Anastázie</t>
  </si>
  <si>
    <t>Chybová</t>
  </si>
  <si>
    <t>0:03:00,7</t>
  </si>
  <si>
    <t>Bollardová</t>
  </si>
  <si>
    <t>0:03:02,3</t>
  </si>
  <si>
    <t>Elen</t>
  </si>
  <si>
    <t>0:03:11,9</t>
  </si>
  <si>
    <t>Mladší žáci</t>
  </si>
  <si>
    <t>Eliáš</t>
  </si>
  <si>
    <t>Motl</t>
  </si>
  <si>
    <t>Brandýs n/ Labem, ASB Stará Boleslav</t>
  </si>
  <si>
    <t>0:02:01,5</t>
  </si>
  <si>
    <t>Truhlář</t>
  </si>
  <si>
    <t>0:02:05,3</t>
  </si>
  <si>
    <t>Jan</t>
  </si>
  <si>
    <t>Foltýn</t>
  </si>
  <si>
    <t>Atletika Stará Boleslav</t>
  </si>
  <si>
    <t>0:02:08,1</t>
  </si>
  <si>
    <t>Luhan</t>
  </si>
  <si>
    <t>0:02:08,8</t>
  </si>
  <si>
    <t>Vomastek</t>
  </si>
  <si>
    <t>Asb</t>
  </si>
  <si>
    <t>0:02:12,6</t>
  </si>
  <si>
    <t>Václav</t>
  </si>
  <si>
    <t>0:02:17,3</t>
  </si>
  <si>
    <t>Nicolas</t>
  </si>
  <si>
    <t>Schejbal</t>
  </si>
  <si>
    <t>0:02:18,2</t>
  </si>
  <si>
    <t>Stuchlík</t>
  </si>
  <si>
    <t>0:02:21,9</t>
  </si>
  <si>
    <t>Soukup</t>
  </si>
  <si>
    <t>0:02:22,2</t>
  </si>
  <si>
    <t>Daňhelka</t>
  </si>
  <si>
    <t>0:02:23,5</t>
  </si>
  <si>
    <t>Danil</t>
  </si>
  <si>
    <t>Jakovlev</t>
  </si>
  <si>
    <t>0:02:23,9</t>
  </si>
  <si>
    <t>Jonáš</t>
  </si>
  <si>
    <t>Brandýs n/ Labem, ASB</t>
  </si>
  <si>
    <t>0:02:26,5</t>
  </si>
  <si>
    <t>Dzur</t>
  </si>
  <si>
    <t>0:02:27,7</t>
  </si>
  <si>
    <t>Starší žáci</t>
  </si>
  <si>
    <t>Maxim</t>
  </si>
  <si>
    <t>Kroutil</t>
  </si>
  <si>
    <t>Šestajovice</t>
  </si>
  <si>
    <t>Fabián</t>
  </si>
  <si>
    <t>Keprt</t>
  </si>
  <si>
    <t>0:02:29,4</t>
  </si>
  <si>
    <t>Alex</t>
  </si>
  <si>
    <t>0:02:29,7</t>
  </si>
  <si>
    <t>Homola</t>
  </si>
  <si>
    <t>0:04:09,5</t>
  </si>
  <si>
    <t>0:02:30,4</t>
  </si>
  <si>
    <t>Špitálský</t>
  </si>
  <si>
    <t>Špinka</t>
  </si>
  <si>
    <t>0:04:15,8</t>
  </si>
  <si>
    <t>0:02:30,9</t>
  </si>
  <si>
    <t>Patrik</t>
  </si>
  <si>
    <t>Brejcha</t>
  </si>
  <si>
    <t>ASB</t>
  </si>
  <si>
    <t>Sadil</t>
  </si>
  <si>
    <t>0:04:29,0</t>
  </si>
  <si>
    <t>0:02:36,1</t>
  </si>
  <si>
    <t>Pařízek</t>
  </si>
  <si>
    <t>0:02:36,6</t>
  </si>
  <si>
    <t>Slavík</t>
  </si>
  <si>
    <t>0:04:35,3</t>
  </si>
  <si>
    <t>0:02:38,0</t>
  </si>
  <si>
    <t>Lerch</t>
  </si>
  <si>
    <t>0:02:41,5</t>
  </si>
  <si>
    <t>Liška</t>
  </si>
  <si>
    <t>0:04:40,1</t>
  </si>
  <si>
    <t>Čížek</t>
  </si>
  <si>
    <t>0:02:50,8</t>
  </si>
  <si>
    <t>0:02:54,0</t>
  </si>
  <si>
    <t>Langmajer</t>
  </si>
  <si>
    <t>0:04:41,1</t>
  </si>
  <si>
    <t>Čelákovice-Sedlčáky</t>
  </si>
  <si>
    <t>00:03:16,9</t>
  </si>
  <si>
    <t>Vachta</t>
  </si>
  <si>
    <t>Marek</t>
  </si>
  <si>
    <t>Černý</t>
  </si>
  <si>
    <t>0:04:44,4</t>
  </si>
  <si>
    <t>Bašta</t>
  </si>
  <si>
    <t>0:04:49,8</t>
  </si>
  <si>
    <t>Chyba</t>
  </si>
  <si>
    <t>0:04:52,2</t>
  </si>
  <si>
    <t>0:04:53,0</t>
  </si>
  <si>
    <t>Bedřich</t>
  </si>
  <si>
    <t>0:04:55,0</t>
  </si>
  <si>
    <t>Buchta</t>
  </si>
  <si>
    <t>0:04:56,2</t>
  </si>
  <si>
    <t>0:04:58,0</t>
  </si>
  <si>
    <t>Klar</t>
  </si>
  <si>
    <t>0:05:07,6</t>
  </si>
  <si>
    <t>Stehlík</t>
  </si>
  <si>
    <t>0:05:19,9</t>
  </si>
  <si>
    <t>0:05:20,7</t>
  </si>
  <si>
    <t>0:05:36,6</t>
  </si>
  <si>
    <t>Kuba</t>
  </si>
  <si>
    <t>Tuháček</t>
  </si>
  <si>
    <t>Bříbram</t>
  </si>
  <si>
    <t>0:05:47,2</t>
  </si>
  <si>
    <t>Vašek</t>
  </si>
  <si>
    <t>0:05:49,9</t>
  </si>
  <si>
    <t>Resl</t>
  </si>
  <si>
    <t>0:06:04,3</t>
  </si>
  <si>
    <t>0:06:17,9</t>
  </si>
  <si>
    <t>Trojan</t>
  </si>
  <si>
    <t>0:06:41,6</t>
  </si>
  <si>
    <t>Kavoň</t>
  </si>
  <si>
    <t>DNS</t>
  </si>
  <si>
    <t>Praha, H. Počernice</t>
  </si>
  <si>
    <t>Starší žákyně</t>
  </si>
  <si>
    <t>Ruttová</t>
  </si>
  <si>
    <t xml:space="preserve">ASB </t>
  </si>
  <si>
    <t>0:04:48,0</t>
  </si>
  <si>
    <t>Aurora</t>
  </si>
  <si>
    <t>Tlamichová</t>
  </si>
  <si>
    <t>0:04:50,6</t>
  </si>
  <si>
    <t>Králová</t>
  </si>
  <si>
    <t>0:04:53,8</t>
  </si>
  <si>
    <t>Valerie</t>
  </si>
  <si>
    <t>Brejchová</t>
  </si>
  <si>
    <t>0:04:54,6</t>
  </si>
  <si>
    <t>Romana</t>
  </si>
  <si>
    <t>Šandová</t>
  </si>
  <si>
    <t>0:05:00,4</t>
  </si>
  <si>
    <t>Vomastková</t>
  </si>
  <si>
    <t>0:05:00,7</t>
  </si>
  <si>
    <t>Renáta</t>
  </si>
  <si>
    <t>0:05:01,6</t>
  </si>
  <si>
    <t>0:05:16,0</t>
  </si>
  <si>
    <t>Amélie</t>
  </si>
  <si>
    <t>0:05:16,6</t>
  </si>
  <si>
    <t>Kristýna</t>
  </si>
  <si>
    <t>Kindová</t>
  </si>
  <si>
    <t>Kostelec nad Labem</t>
  </si>
  <si>
    <t>0:05:18,0</t>
  </si>
  <si>
    <t>Klaudie</t>
  </si>
  <si>
    <t>Černá</t>
  </si>
  <si>
    <t>0:05:18,7</t>
  </si>
  <si>
    <t>Ela</t>
  </si>
  <si>
    <t>0:05:24,9</t>
  </si>
  <si>
    <t>0:06:02,0</t>
  </si>
  <si>
    <t>Čajanová</t>
  </si>
  <si>
    <t>0:06:06,2</t>
  </si>
  <si>
    <t>Šebrlová</t>
  </si>
  <si>
    <t>0:06:13,0</t>
  </si>
  <si>
    <t>Žofie</t>
  </si>
  <si>
    <t>Tichánková</t>
  </si>
  <si>
    <t>Ženy</t>
  </si>
  <si>
    <t>0:06:14,2</t>
  </si>
  <si>
    <t>Klimešová</t>
  </si>
  <si>
    <t>USK Praha</t>
  </si>
  <si>
    <t>17m43.1s</t>
  </si>
  <si>
    <t>Lenčová</t>
  </si>
  <si>
    <t>Cyklokros Milovice</t>
  </si>
  <si>
    <t>18m33.7s</t>
  </si>
  <si>
    <t>Helena</t>
  </si>
  <si>
    <t>Poborská</t>
  </si>
  <si>
    <t>19m47s</t>
  </si>
  <si>
    <t>Šafránková</t>
  </si>
  <si>
    <t>Jenštejn</t>
  </si>
  <si>
    <t>21m27.2s</t>
  </si>
  <si>
    <t>21m44.7s</t>
  </si>
  <si>
    <t>Pragrová</t>
  </si>
  <si>
    <t>21m48.5s</t>
  </si>
  <si>
    <t>Vajglová</t>
  </si>
  <si>
    <t>22m16.6s</t>
  </si>
  <si>
    <t>22m24.6s</t>
  </si>
  <si>
    <t>Durdová</t>
  </si>
  <si>
    <t>22m33.5s</t>
  </si>
  <si>
    <t>Naďa</t>
  </si>
  <si>
    <t>Paroulková</t>
  </si>
  <si>
    <t>Nymburk</t>
  </si>
  <si>
    <t>24m13.7s</t>
  </si>
  <si>
    <t>24m45.3s</t>
  </si>
  <si>
    <t>Katarína</t>
  </si>
  <si>
    <t>Taylor</t>
  </si>
  <si>
    <t>24m52.7s</t>
  </si>
  <si>
    <t>Kamila</t>
  </si>
  <si>
    <t>25m15.3s</t>
  </si>
  <si>
    <t>Skalová</t>
  </si>
  <si>
    <t>Kostelec n/ Labem</t>
  </si>
  <si>
    <t>25m37s</t>
  </si>
  <si>
    <t>26m13.6s</t>
  </si>
  <si>
    <t>Bohumila</t>
  </si>
  <si>
    <t>Kamzíková</t>
  </si>
  <si>
    <t>26m31.6s</t>
  </si>
  <si>
    <t>Marcela</t>
  </si>
  <si>
    <t>Podoláková</t>
  </si>
  <si>
    <t>27m2.2s</t>
  </si>
  <si>
    <t>Šefrová</t>
  </si>
  <si>
    <t>27m10.6s</t>
  </si>
  <si>
    <t>Věra</t>
  </si>
  <si>
    <t>Sýkorová</t>
  </si>
  <si>
    <t>27m12.1s</t>
  </si>
  <si>
    <t>Naděžda</t>
  </si>
  <si>
    <t>Baštová</t>
  </si>
  <si>
    <t>Stará Bolelav</t>
  </si>
  <si>
    <t>27m27.9s</t>
  </si>
  <si>
    <t>Kainová</t>
  </si>
  <si>
    <t>Lázně Toušeň, SPORT-LAV</t>
  </si>
  <si>
    <t>27m31.8s</t>
  </si>
  <si>
    <t>Dupalová</t>
  </si>
  <si>
    <t>27m47.5s</t>
  </si>
  <si>
    <t>Nešpůrková</t>
  </si>
  <si>
    <t>27m55s</t>
  </si>
  <si>
    <t>Martina</t>
  </si>
  <si>
    <t>Vaňkátová</t>
  </si>
  <si>
    <t>28m24.4s</t>
  </si>
  <si>
    <t>Kocourková</t>
  </si>
  <si>
    <t>28m54.4s</t>
  </si>
  <si>
    <t>Stáňa</t>
  </si>
  <si>
    <t>Vrbová</t>
  </si>
  <si>
    <t>28m58s</t>
  </si>
  <si>
    <t>Rychnovská</t>
  </si>
  <si>
    <t>LAV Toušeň</t>
  </si>
  <si>
    <t>28m58.3s</t>
  </si>
  <si>
    <t>Sklenářová</t>
  </si>
  <si>
    <t>29m45s</t>
  </si>
  <si>
    <t>Polerady</t>
  </si>
  <si>
    <t>31m35.8s</t>
  </si>
  <si>
    <t>Hana</t>
  </si>
  <si>
    <t>Prokešová</t>
  </si>
  <si>
    <t>SRTG Čelákovice</t>
  </si>
  <si>
    <t>32m45.3s</t>
  </si>
  <si>
    <t>Petra</t>
  </si>
  <si>
    <t>Filalová</t>
  </si>
  <si>
    <t>Veteráni 1.</t>
  </si>
  <si>
    <t>Muži</t>
  </si>
  <si>
    <t>Radovan</t>
  </si>
  <si>
    <t>Miler</t>
  </si>
  <si>
    <t>Kerlík</t>
  </si>
  <si>
    <t>18m35.3s</t>
  </si>
  <si>
    <t>Mladá Boleslav</t>
  </si>
  <si>
    <t>14m59.2s</t>
  </si>
  <si>
    <t>Plachý</t>
  </si>
  <si>
    <t>18m57.3s</t>
  </si>
  <si>
    <t>Sedláček</t>
  </si>
  <si>
    <t>SK Svěrák</t>
  </si>
  <si>
    <t>16m18.1s</t>
  </si>
  <si>
    <t>20m2.4s</t>
  </si>
  <si>
    <t>Veteráni 2.</t>
  </si>
  <si>
    <t>Martínek</t>
  </si>
  <si>
    <t>16m31.3s</t>
  </si>
  <si>
    <t>20m6.2s</t>
  </si>
  <si>
    <t>Horník</t>
  </si>
  <si>
    <t>20m28.2s</t>
  </si>
  <si>
    <t>Podolák</t>
  </si>
  <si>
    <t>17m16.6s</t>
  </si>
  <si>
    <t>Schutz</t>
  </si>
  <si>
    <t>18m50.4s</t>
  </si>
  <si>
    <t>Blanka</t>
  </si>
  <si>
    <t>Kavoňová</t>
  </si>
  <si>
    <t>22m43.5s</t>
  </si>
  <si>
    <t>Fučík</t>
  </si>
  <si>
    <t>Nový Vestec</t>
  </si>
  <si>
    <t>Dušek</t>
  </si>
  <si>
    <t>18m7.3s</t>
  </si>
  <si>
    <t>19m1.3s</t>
  </si>
  <si>
    <t>Richard</t>
  </si>
  <si>
    <t>25m11.7s</t>
  </si>
  <si>
    <t>Pavlica</t>
  </si>
  <si>
    <t>20m52.6s</t>
  </si>
  <si>
    <t>Hájek</t>
  </si>
  <si>
    <t>Šangala</t>
  </si>
  <si>
    <t>Záluží</t>
  </si>
  <si>
    <t>18m11.1s</t>
  </si>
  <si>
    <t>25m19.2s</t>
  </si>
  <si>
    <t>25m31.1s</t>
  </si>
  <si>
    <t>Jaroslav</t>
  </si>
  <si>
    <t>Tihon</t>
  </si>
  <si>
    <t>25m35.2s</t>
  </si>
  <si>
    <t>Libor</t>
  </si>
  <si>
    <t>Veselý</t>
  </si>
  <si>
    <t>18m16.7s</t>
  </si>
  <si>
    <t>Klučina</t>
  </si>
  <si>
    <t>18m43.2s</t>
  </si>
  <si>
    <t>Roman</t>
  </si>
  <si>
    <t>Stránský</t>
  </si>
  <si>
    <t>18m44.5s</t>
  </si>
  <si>
    <t>Josef</t>
  </si>
  <si>
    <t>Kobek</t>
  </si>
  <si>
    <t>19m7.4s</t>
  </si>
  <si>
    <t>Matěj</t>
  </si>
  <si>
    <t>Svatuněk</t>
  </si>
  <si>
    <t>19m56.1s</t>
  </si>
  <si>
    <t>Ladislav</t>
  </si>
  <si>
    <t>Knébl</t>
  </si>
  <si>
    <t>Turnov</t>
  </si>
  <si>
    <t>20m22s</t>
  </si>
  <si>
    <t>Kinda</t>
  </si>
  <si>
    <t>Kostelec</t>
  </si>
  <si>
    <t>20m27.8s</t>
  </si>
  <si>
    <t>20m52.3s</t>
  </si>
  <si>
    <t>Řihout</t>
  </si>
  <si>
    <t>21m13.7s</t>
  </si>
  <si>
    <t>René</t>
  </si>
  <si>
    <t>22m31.8s</t>
  </si>
  <si>
    <t>23m44.4s</t>
  </si>
  <si>
    <t>Kocourek</t>
  </si>
  <si>
    <t>24m6.2s</t>
  </si>
  <si>
    <t>24m12.4s</t>
  </si>
  <si>
    <t>Sláma</t>
  </si>
  <si>
    <t>26m44.2s</t>
  </si>
  <si>
    <t>27m46.3s</t>
  </si>
  <si>
    <t>Polák</t>
  </si>
  <si>
    <t>27m46.7s</t>
  </si>
  <si>
    <t>Diviš</t>
  </si>
  <si>
    <t>Vekrbauer</t>
  </si>
  <si>
    <t>Nordic walking</t>
  </si>
  <si>
    <t>Střední trať</t>
  </si>
  <si>
    <t>Urban</t>
  </si>
  <si>
    <t>31m47.1s</t>
  </si>
  <si>
    <t>Tököly</t>
  </si>
  <si>
    <t>26m50.5s</t>
  </si>
  <si>
    <t>33m31.2s</t>
  </si>
  <si>
    <t>Pomezný</t>
  </si>
  <si>
    <t>32m39.4s</t>
  </si>
  <si>
    <t>Řeháková</t>
  </si>
  <si>
    <t>35m42.7s</t>
  </si>
  <si>
    <t xml:space="preserve">Kilpi Racing Team </t>
  </si>
  <si>
    <t>35m48.5s</t>
  </si>
  <si>
    <t>35m45.1s</t>
  </si>
  <si>
    <t>Bouřil</t>
  </si>
  <si>
    <t>35m46.7s</t>
  </si>
  <si>
    <t>38m45.4s</t>
  </si>
  <si>
    <t>41m9.5s</t>
  </si>
  <si>
    <t>41m18.4s</t>
  </si>
  <si>
    <t>Linhart</t>
  </si>
  <si>
    <t>41m27.3s</t>
  </si>
  <si>
    <t>Luboš</t>
  </si>
  <si>
    <t>42m28.4s</t>
  </si>
  <si>
    <t>Zbyněk</t>
  </si>
  <si>
    <t>Pšenička</t>
  </si>
  <si>
    <t>43m1.7s</t>
  </si>
  <si>
    <t>Radka</t>
  </si>
  <si>
    <t>Haislová</t>
  </si>
  <si>
    <t>43m24.5s</t>
  </si>
  <si>
    <t>44m59.9s</t>
  </si>
  <si>
    <t>Jandura</t>
  </si>
  <si>
    <t>47m40.8s</t>
  </si>
  <si>
    <t>Lenka</t>
  </si>
  <si>
    <t>48m7.1s</t>
  </si>
  <si>
    <t>Sedlářová</t>
  </si>
  <si>
    <t>49m37.3s</t>
  </si>
  <si>
    <t>Brázda</t>
  </si>
  <si>
    <t>49m50.3s</t>
  </si>
  <si>
    <t>50m27.2s</t>
  </si>
  <si>
    <t>51m6s</t>
  </si>
  <si>
    <t>Jindra</t>
  </si>
  <si>
    <t>Benecká</t>
  </si>
  <si>
    <t>57m41.35s</t>
  </si>
  <si>
    <t>Milovice</t>
  </si>
  <si>
    <t>58m11.47s</t>
  </si>
  <si>
    <t>Václava</t>
  </si>
  <si>
    <t>Jankovská</t>
  </si>
  <si>
    <t>59m25.75s</t>
  </si>
  <si>
    <t>Hercogová</t>
  </si>
  <si>
    <t>59m31.73s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</si>
</sst>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36.0"/>
      <name val="Arial"/>
    </font>
    <font>
      <sz val="10.0"/>
      <name val="Arial"/>
    </font>
    <font>
      <sz val="9.0"/>
      <name val="Arial"/>
    </font>
    <font>
      <b/>
      <sz val="8.0"/>
      <name val="Arial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2" fillId="2" fontId="5" numFmtId="0" xfId="0" applyBorder="1" applyFill="1" applyFont="1"/>
    <xf borderId="2" fillId="2" fontId="0" numFmtId="0" xfId="0" applyAlignment="1" applyBorder="1" applyFont="1">
      <alignment horizontal="center"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7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</row>
    <row r="2" ht="15.75" customHeight="1">
      <c r="A2" s="2"/>
      <c r="B2" s="4" t="s">
        <v>2</v>
      </c>
      <c r="C2" s="5"/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408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26" si="1">IF(H5="","",RANK(H5,H:H,1))</f>
        <v>1</v>
      </c>
      <c r="B5" s="2" t="s">
        <v>196</v>
      </c>
      <c r="C5" s="2" t="s">
        <v>417</v>
      </c>
      <c r="D5" s="2">
        <v>2004.0</v>
      </c>
      <c r="E5" s="2" t="s">
        <v>50</v>
      </c>
      <c r="F5" s="2">
        <v>247.0</v>
      </c>
      <c r="G5" s="2" t="s">
        <v>418</v>
      </c>
      <c r="H5" s="2">
        <f>4*60+9.5</f>
        <v>249.5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196</v>
      </c>
      <c r="C6" s="2" t="s">
        <v>420</v>
      </c>
      <c r="D6" s="2">
        <v>2005.0</v>
      </c>
      <c r="E6" s="2" t="s">
        <v>19</v>
      </c>
      <c r="F6" s="2">
        <v>26.0</v>
      </c>
      <c r="G6" s="2" t="s">
        <v>422</v>
      </c>
      <c r="H6" s="2">
        <f>4*60+15.8</f>
        <v>255.8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39</v>
      </c>
      <c r="C7" s="2" t="s">
        <v>427</v>
      </c>
      <c r="D7" s="2">
        <v>2006.0</v>
      </c>
      <c r="E7" s="2" t="s">
        <v>387</v>
      </c>
      <c r="F7" s="2">
        <v>200.0</v>
      </c>
      <c r="G7" s="2" t="s">
        <v>428</v>
      </c>
      <c r="H7" s="2">
        <f>4*60+29</f>
        <v>269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290</v>
      </c>
      <c r="C8" s="2" t="s">
        <v>432</v>
      </c>
      <c r="D8" s="2">
        <v>2006.0</v>
      </c>
      <c r="E8" s="2" t="s">
        <v>72</v>
      </c>
      <c r="F8" s="2">
        <v>238.0</v>
      </c>
      <c r="G8" s="2" t="s">
        <v>433</v>
      </c>
      <c r="H8" s="2">
        <f>4*60+35.3</f>
        <v>275.3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73</v>
      </c>
      <c r="C9" s="2" t="s">
        <v>437</v>
      </c>
      <c r="D9" s="2">
        <v>2004.0</v>
      </c>
      <c r="E9" s="2" t="s">
        <v>72</v>
      </c>
      <c r="F9" s="2">
        <v>39.0</v>
      </c>
      <c r="G9" s="9" t="s">
        <v>438</v>
      </c>
      <c r="H9" s="2">
        <f>4*60+40.1</f>
        <v>280.1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13</v>
      </c>
      <c r="C10" s="2" t="s">
        <v>442</v>
      </c>
      <c r="D10" s="2">
        <v>2005.0</v>
      </c>
      <c r="E10" s="2" t="s">
        <v>19</v>
      </c>
      <c r="F10" s="2">
        <v>34.0</v>
      </c>
      <c r="G10" s="2" t="s">
        <v>443</v>
      </c>
      <c r="H10" s="2">
        <f>4*60+41.1</f>
        <v>281.1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447</v>
      </c>
      <c r="C11" s="2" t="s">
        <v>448</v>
      </c>
      <c r="D11" s="2">
        <v>2005.0</v>
      </c>
      <c r="E11" s="2" t="s">
        <v>50</v>
      </c>
      <c r="F11" s="2">
        <v>150.0</v>
      </c>
      <c r="G11" s="2" t="s">
        <v>449</v>
      </c>
      <c r="H11" s="2">
        <f>4*60+44.4</f>
        <v>284.4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389</v>
      </c>
      <c r="C12" s="2" t="s">
        <v>450</v>
      </c>
      <c r="D12" s="2">
        <v>2004.0</v>
      </c>
      <c r="E12" s="2" t="s">
        <v>148</v>
      </c>
      <c r="F12" s="2">
        <v>258.0</v>
      </c>
      <c r="G12" s="2" t="s">
        <v>451</v>
      </c>
      <c r="H12" s="2">
        <f>4*60+49</f>
        <v>289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45</v>
      </c>
      <c r="C13" s="2" t="s">
        <v>452</v>
      </c>
      <c r="D13" s="2">
        <v>2005.0</v>
      </c>
      <c r="E13" s="2" t="s">
        <v>22</v>
      </c>
      <c r="F13" s="2">
        <v>194.0</v>
      </c>
      <c r="G13" s="2" t="s">
        <v>453</v>
      </c>
      <c r="H13" s="2">
        <f>4*60+52.2</f>
        <v>292.2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242</v>
      </c>
      <c r="C14" s="2" t="s">
        <v>427</v>
      </c>
      <c r="D14" s="2">
        <v>2006.0</v>
      </c>
      <c r="E14" s="2" t="s">
        <v>387</v>
      </c>
      <c r="F14" s="2">
        <v>153.0</v>
      </c>
      <c r="G14" s="2" t="s">
        <v>454</v>
      </c>
      <c r="H14" s="2">
        <f>4*60+53</f>
        <v>293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455</v>
      </c>
      <c r="C15" s="2" t="s">
        <v>439</v>
      </c>
      <c r="D15" s="2">
        <v>2006.0</v>
      </c>
      <c r="E15" s="2" t="s">
        <v>50</v>
      </c>
      <c r="F15" s="2">
        <v>216.0</v>
      </c>
      <c r="G15" s="2" t="s">
        <v>456</v>
      </c>
      <c r="H15" s="2">
        <f>4*60+55</f>
        <v>295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275</v>
      </c>
      <c r="C16" s="2" t="s">
        <v>457</v>
      </c>
      <c r="D16" s="2">
        <v>2006.0</v>
      </c>
      <c r="E16" s="2" t="s">
        <v>19</v>
      </c>
      <c r="F16" s="2">
        <v>264.0</v>
      </c>
      <c r="G16" s="2" t="s">
        <v>458</v>
      </c>
      <c r="H16" s="2">
        <f>4*60+56.2</f>
        <v>296.2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42</v>
      </c>
      <c r="C17" s="2" t="s">
        <v>250</v>
      </c>
      <c r="D17" s="2">
        <v>2006.0</v>
      </c>
      <c r="E17" s="2" t="s">
        <v>251</v>
      </c>
      <c r="F17" s="2">
        <v>109.0</v>
      </c>
      <c r="G17" s="2" t="s">
        <v>459</v>
      </c>
      <c r="H17" s="2">
        <f>4*60+58</f>
        <v>298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300</v>
      </c>
      <c r="C18" s="2" t="s">
        <v>460</v>
      </c>
      <c r="D18" s="2">
        <v>2006.0</v>
      </c>
      <c r="E18" s="2" t="s">
        <v>22</v>
      </c>
      <c r="F18" s="2">
        <v>118.0</v>
      </c>
      <c r="G18" s="2" t="s">
        <v>461</v>
      </c>
      <c r="H18" s="2">
        <f>5*60+7.6</f>
        <v>307.6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180</v>
      </c>
      <c r="C19" s="2" t="s">
        <v>462</v>
      </c>
      <c r="D19" s="2">
        <v>2006.0</v>
      </c>
      <c r="E19" s="2" t="s">
        <v>288</v>
      </c>
      <c r="F19" s="2">
        <v>245.0</v>
      </c>
      <c r="G19" s="2" t="s">
        <v>463</v>
      </c>
      <c r="H19" s="2">
        <f>5*60+19.9</f>
        <v>319.9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35</v>
      </c>
      <c r="C20" s="2" t="s">
        <v>450</v>
      </c>
      <c r="D20" s="2">
        <v>2006.0</v>
      </c>
      <c r="E20" s="2" t="s">
        <v>148</v>
      </c>
      <c r="F20" s="2">
        <v>244.0</v>
      </c>
      <c r="G20" s="2" t="s">
        <v>464</v>
      </c>
      <c r="H20" s="2">
        <f>5*60+20.7</f>
        <v>320.7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39</v>
      </c>
      <c r="C21" s="2" t="s">
        <v>410</v>
      </c>
      <c r="D21" s="2">
        <v>2005.0</v>
      </c>
      <c r="E21" s="2" t="s">
        <v>411</v>
      </c>
      <c r="F21" s="2">
        <v>75.0</v>
      </c>
      <c r="G21" s="2" t="s">
        <v>465</v>
      </c>
      <c r="H21" s="2">
        <f>5*60+36.6</f>
        <v>336.6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466</v>
      </c>
      <c r="C22" s="2" t="s">
        <v>467</v>
      </c>
      <c r="D22" s="2">
        <v>2006.0</v>
      </c>
      <c r="E22" s="2" t="s">
        <v>468</v>
      </c>
      <c r="F22" s="2">
        <v>236.0</v>
      </c>
      <c r="G22" s="2" t="s">
        <v>469</v>
      </c>
      <c r="H22" s="2">
        <f>5*60+47.2</f>
        <v>347.2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1"/>
        <v>19</v>
      </c>
      <c r="B23" s="2" t="s">
        <v>470</v>
      </c>
      <c r="C23" s="2" t="s">
        <v>253</v>
      </c>
      <c r="D23" s="2">
        <v>2005.0</v>
      </c>
      <c r="E23" s="2" t="s">
        <v>50</v>
      </c>
      <c r="F23" s="2">
        <v>174.0</v>
      </c>
      <c r="G23" s="2" t="s">
        <v>471</v>
      </c>
      <c r="H23" s="2">
        <f>5*60+49.9</f>
        <v>349.9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>
        <f t="shared" si="1"/>
        <v>20</v>
      </c>
      <c r="B24" s="2" t="s">
        <v>185</v>
      </c>
      <c r="C24" s="2" t="s">
        <v>472</v>
      </c>
      <c r="D24" s="2">
        <v>2006.0</v>
      </c>
      <c r="E24" s="2" t="s">
        <v>22</v>
      </c>
      <c r="F24" s="2">
        <v>23.0</v>
      </c>
      <c r="G24" s="2" t="s">
        <v>473</v>
      </c>
      <c r="H24" s="2">
        <f>6*60+4.3</f>
        <v>364.3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8">
        <f t="shared" si="1"/>
        <v>21</v>
      </c>
      <c r="B25" s="2" t="s">
        <v>300</v>
      </c>
      <c r="C25" s="2" t="s">
        <v>295</v>
      </c>
      <c r="D25" s="2">
        <v>2005.0</v>
      </c>
      <c r="E25" s="2" t="s">
        <v>50</v>
      </c>
      <c r="F25" s="2">
        <v>136.0</v>
      </c>
      <c r="G25" s="2" t="s">
        <v>474</v>
      </c>
      <c r="H25" s="2">
        <f>6*60+17.9</f>
        <v>377.9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8">
        <f t="shared" si="1"/>
        <v>22</v>
      </c>
      <c r="B26" s="2" t="s">
        <v>17</v>
      </c>
      <c r="C26" s="2" t="s">
        <v>475</v>
      </c>
      <c r="D26" s="2">
        <v>2006.0</v>
      </c>
      <c r="E26" s="2" t="s">
        <v>19</v>
      </c>
      <c r="F26" s="2">
        <v>292.0</v>
      </c>
      <c r="G26" s="2" t="s">
        <v>476</v>
      </c>
      <c r="H26" s="2">
        <f>6*60+41.6</f>
        <v>401.6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8"/>
      <c r="B27" s="2" t="s">
        <v>380</v>
      </c>
      <c r="C27" s="2" t="s">
        <v>477</v>
      </c>
      <c r="D27" s="2">
        <v>2005.0</v>
      </c>
      <c r="E27" s="2" t="s">
        <v>148</v>
      </c>
      <c r="F27" s="2">
        <v>235.0</v>
      </c>
      <c r="G27" s="2" t="s">
        <v>478</v>
      </c>
      <c r="H27" s="2" t="s">
        <v>478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8"/>
      <c r="B28" s="2" t="s">
        <v>73</v>
      </c>
      <c r="C28" s="2" t="s">
        <v>384</v>
      </c>
      <c r="D28" s="2">
        <v>2004.0</v>
      </c>
      <c r="E28" s="2" t="s">
        <v>479</v>
      </c>
      <c r="F28" s="2">
        <v>19.0</v>
      </c>
      <c r="G28" s="2" t="s">
        <v>478</v>
      </c>
      <c r="H28" s="2" t="s">
        <v>478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480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20" si="1">IF(H5="","",RANK(H5,H:H,1))</f>
        <v>1</v>
      </c>
      <c r="B5" s="2" t="s">
        <v>133</v>
      </c>
      <c r="C5" s="2" t="s">
        <v>481</v>
      </c>
      <c r="D5" s="2">
        <v>2004.0</v>
      </c>
      <c r="E5" s="2" t="s">
        <v>482</v>
      </c>
      <c r="F5" s="2">
        <v>157.0</v>
      </c>
      <c r="G5" s="2" t="s">
        <v>483</v>
      </c>
      <c r="H5" s="2">
        <f>4*60+48</f>
        <v>288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484</v>
      </c>
      <c r="C6" s="2" t="s">
        <v>485</v>
      </c>
      <c r="D6" s="2">
        <v>2006.0</v>
      </c>
      <c r="E6" s="2" t="s">
        <v>72</v>
      </c>
      <c r="F6" s="2">
        <v>254.0</v>
      </c>
      <c r="G6" s="2" t="s">
        <v>486</v>
      </c>
      <c r="H6" s="2">
        <f>4*60+50.6</f>
        <v>290.6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255</v>
      </c>
      <c r="C7" s="2" t="s">
        <v>487</v>
      </c>
      <c r="D7" s="2">
        <v>2004.0</v>
      </c>
      <c r="E7" s="2" t="s">
        <v>148</v>
      </c>
      <c r="F7" s="2">
        <v>218.0</v>
      </c>
      <c r="G7" s="2" t="s">
        <v>488</v>
      </c>
      <c r="H7" s="2">
        <f>4*60+53.8</f>
        <v>293.8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489</v>
      </c>
      <c r="C8" s="2" t="s">
        <v>490</v>
      </c>
      <c r="D8" s="2">
        <v>2005.0</v>
      </c>
      <c r="E8" s="2" t="s">
        <v>387</v>
      </c>
      <c r="F8" s="2">
        <v>63.0</v>
      </c>
      <c r="G8" s="2" t="s">
        <v>491</v>
      </c>
      <c r="H8" s="2">
        <f>4*60+54.6</f>
        <v>294.6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492</v>
      </c>
      <c r="C9" s="2" t="s">
        <v>493</v>
      </c>
      <c r="D9" s="2">
        <v>2006.0</v>
      </c>
      <c r="E9" s="2" t="s">
        <v>19</v>
      </c>
      <c r="F9" s="2">
        <v>280.0</v>
      </c>
      <c r="G9" s="2" t="s">
        <v>494</v>
      </c>
      <c r="H9" s="2">
        <f>5*60+0.4</f>
        <v>300.4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121</v>
      </c>
      <c r="C10" s="2" t="s">
        <v>495</v>
      </c>
      <c r="D10" s="2">
        <v>2005.0</v>
      </c>
      <c r="E10" s="2" t="s">
        <v>387</v>
      </c>
      <c r="F10" s="2">
        <v>89.0</v>
      </c>
      <c r="G10" s="2" t="s">
        <v>496</v>
      </c>
      <c r="H10" s="2">
        <f>5*60+0.7</f>
        <v>300.7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497</v>
      </c>
      <c r="C11" s="2" t="s">
        <v>493</v>
      </c>
      <c r="D11" s="2">
        <v>2006.0</v>
      </c>
      <c r="E11" s="2" t="s">
        <v>19</v>
      </c>
      <c r="F11" s="2">
        <v>255.0</v>
      </c>
      <c r="G11" s="2" t="s">
        <v>498</v>
      </c>
      <c r="H11" s="2">
        <f>5*60+1.6</f>
        <v>301.6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111</v>
      </c>
      <c r="C12" s="2" t="s">
        <v>343</v>
      </c>
      <c r="D12" s="2">
        <v>2004.0</v>
      </c>
      <c r="E12" s="2" t="s">
        <v>344</v>
      </c>
      <c r="F12" s="2">
        <v>276.0</v>
      </c>
      <c r="G12" s="2" t="s">
        <v>499</v>
      </c>
      <c r="H12" s="2">
        <f>5*60+16</f>
        <v>316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500</v>
      </c>
      <c r="C13" s="2" t="s">
        <v>221</v>
      </c>
      <c r="D13" s="2">
        <v>2006.0</v>
      </c>
      <c r="E13" s="2" t="s">
        <v>213</v>
      </c>
      <c r="F13" s="2">
        <v>279.0</v>
      </c>
      <c r="G13" s="2" t="s">
        <v>501</v>
      </c>
      <c r="H13" s="2">
        <f>60*5+16.6</f>
        <v>316.6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502</v>
      </c>
      <c r="C14" s="2" t="s">
        <v>503</v>
      </c>
      <c r="D14" s="2">
        <v>2006.0</v>
      </c>
      <c r="E14" s="2" t="s">
        <v>504</v>
      </c>
      <c r="F14" s="2">
        <v>154.0</v>
      </c>
      <c r="G14" s="2" t="s">
        <v>505</v>
      </c>
      <c r="H14" s="2">
        <f>5*60+18</f>
        <v>318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506</v>
      </c>
      <c r="C15" s="2" t="s">
        <v>507</v>
      </c>
      <c r="D15" s="2">
        <v>2006.0</v>
      </c>
      <c r="E15" s="2" t="s">
        <v>176</v>
      </c>
      <c r="F15" s="2">
        <v>204.0</v>
      </c>
      <c r="G15" s="2" t="s">
        <v>508</v>
      </c>
      <c r="H15" s="2">
        <f>5*60+18.7</f>
        <v>318.7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509</v>
      </c>
      <c r="C16" s="2" t="s">
        <v>147</v>
      </c>
      <c r="D16" s="2">
        <v>2006.0</v>
      </c>
      <c r="E16" s="2" t="s">
        <v>148</v>
      </c>
      <c r="F16" s="2">
        <v>111.0</v>
      </c>
      <c r="G16" s="2" t="s">
        <v>510</v>
      </c>
      <c r="H16" s="2">
        <f>5*60+24.9</f>
        <v>324.9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136</v>
      </c>
      <c r="C17" s="2" t="s">
        <v>298</v>
      </c>
      <c r="D17" s="2">
        <v>2006.0</v>
      </c>
      <c r="E17" s="2" t="s">
        <v>72</v>
      </c>
      <c r="F17" s="2">
        <v>232.0</v>
      </c>
      <c r="G17" s="2" t="s">
        <v>511</v>
      </c>
      <c r="H17" s="2">
        <f>6*60+2</f>
        <v>362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118</v>
      </c>
      <c r="C18" s="2" t="s">
        <v>512</v>
      </c>
      <c r="D18" s="2">
        <v>2006.0</v>
      </c>
      <c r="E18" s="2" t="s">
        <v>15</v>
      </c>
      <c r="F18" s="2">
        <v>70.0</v>
      </c>
      <c r="G18" s="2" t="s">
        <v>513</v>
      </c>
      <c r="H18" s="2">
        <f>6*60+6.2</f>
        <v>366.2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127</v>
      </c>
      <c r="C19" s="2" t="s">
        <v>514</v>
      </c>
      <c r="D19" s="2">
        <v>2006.0</v>
      </c>
      <c r="E19" s="2" t="s">
        <v>15</v>
      </c>
      <c r="F19" s="2">
        <v>72.0</v>
      </c>
      <c r="G19" s="2" t="s">
        <v>515</v>
      </c>
      <c r="H19" s="2">
        <f>6*60+13</f>
        <v>373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516</v>
      </c>
      <c r="C20" s="2" t="s">
        <v>517</v>
      </c>
      <c r="D20" s="2">
        <v>2004.0</v>
      </c>
      <c r="E20" s="2" t="s">
        <v>75</v>
      </c>
      <c r="F20" s="2">
        <v>190.0</v>
      </c>
      <c r="G20" s="2" t="s">
        <v>519</v>
      </c>
      <c r="H20" s="2">
        <f>6*60+14.2</f>
        <v>374.2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/>
      <c r="B21" s="2" t="s">
        <v>389</v>
      </c>
      <c r="C21" s="2" t="s">
        <v>450</v>
      </c>
      <c r="D21" s="2">
        <v>2004.0</v>
      </c>
      <c r="E21" s="2" t="s">
        <v>148</v>
      </c>
      <c r="F21" s="2">
        <v>258.0</v>
      </c>
      <c r="G21" s="2" t="s">
        <v>69</v>
      </c>
      <c r="H21" s="2" t="s">
        <v>69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518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34" si="1">IF(H5="","",RANK(H5,H:H,1))</f>
        <v>1</v>
      </c>
      <c r="B5" s="2" t="s">
        <v>359</v>
      </c>
      <c r="C5" s="2" t="s">
        <v>520</v>
      </c>
      <c r="D5" s="2">
        <v>1970.0</v>
      </c>
      <c r="E5" s="2" t="s">
        <v>521</v>
      </c>
      <c r="F5" s="2">
        <v>160.0</v>
      </c>
      <c r="G5" s="2" t="s">
        <v>522</v>
      </c>
      <c r="H5" s="2">
        <v>1063.1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359</v>
      </c>
      <c r="C6" s="2" t="s">
        <v>523</v>
      </c>
      <c r="D6" s="2">
        <v>1992.0</v>
      </c>
      <c r="E6" s="2" t="s">
        <v>524</v>
      </c>
      <c r="F6" s="2">
        <v>272.0</v>
      </c>
      <c r="G6" s="2" t="s">
        <v>525</v>
      </c>
      <c r="H6" s="2">
        <v>1113.7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526</v>
      </c>
      <c r="C7" s="2" t="s">
        <v>527</v>
      </c>
      <c r="D7" s="2">
        <v>1975.0</v>
      </c>
      <c r="E7" s="2" t="s">
        <v>152</v>
      </c>
      <c r="F7" s="2">
        <v>217.0</v>
      </c>
      <c r="G7" s="2" t="s">
        <v>528</v>
      </c>
      <c r="H7" s="2">
        <v>1187.0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325</v>
      </c>
      <c r="C8" s="2" t="s">
        <v>529</v>
      </c>
      <c r="D8" s="2">
        <v>1978.0</v>
      </c>
      <c r="E8" s="2" t="s">
        <v>530</v>
      </c>
      <c r="F8" s="2">
        <v>127.0</v>
      </c>
      <c r="G8" s="2" t="s">
        <v>531</v>
      </c>
      <c r="H8" s="2">
        <v>1287.2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335</v>
      </c>
      <c r="C9" s="2" t="s">
        <v>303</v>
      </c>
      <c r="D9" s="2">
        <v>1984.0</v>
      </c>
      <c r="E9" s="2" t="s">
        <v>348</v>
      </c>
      <c r="F9" s="2">
        <v>270.0</v>
      </c>
      <c r="G9" s="2" t="s">
        <v>532</v>
      </c>
      <c r="H9" s="2">
        <v>1304.7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335</v>
      </c>
      <c r="C10" s="2" t="s">
        <v>533</v>
      </c>
      <c r="D10" s="2">
        <v>1987.0</v>
      </c>
      <c r="E10" s="2" t="s">
        <v>19</v>
      </c>
      <c r="F10" s="2">
        <v>15.0</v>
      </c>
      <c r="G10" s="2" t="s">
        <v>534</v>
      </c>
      <c r="H10" s="2">
        <v>1308.5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502</v>
      </c>
      <c r="C11" s="2" t="s">
        <v>535</v>
      </c>
      <c r="D11" s="2">
        <v>2003.0</v>
      </c>
      <c r="E11" s="2" t="s">
        <v>411</v>
      </c>
      <c r="F11" s="2">
        <v>186.0</v>
      </c>
      <c r="G11" s="2" t="s">
        <v>536</v>
      </c>
      <c r="H11" s="2">
        <v>1336.6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255</v>
      </c>
      <c r="C12" s="2" t="s">
        <v>520</v>
      </c>
      <c r="D12" s="2">
        <v>1994.0</v>
      </c>
      <c r="E12" s="2" t="s">
        <v>19</v>
      </c>
      <c r="F12" s="2">
        <v>182.0</v>
      </c>
      <c r="G12" s="2" t="s">
        <v>537</v>
      </c>
      <c r="H12" s="2">
        <v>1344.6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127</v>
      </c>
      <c r="C13" s="2" t="s">
        <v>538</v>
      </c>
      <c r="D13" s="2">
        <v>2003.0</v>
      </c>
      <c r="E13" s="2" t="s">
        <v>152</v>
      </c>
      <c r="F13" s="2">
        <v>38.0</v>
      </c>
      <c r="G13" s="2" t="s">
        <v>539</v>
      </c>
      <c r="H13" s="2">
        <v>1353.5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540</v>
      </c>
      <c r="C14" s="2" t="s">
        <v>541</v>
      </c>
      <c r="D14" s="2">
        <v>1971.0</v>
      </c>
      <c r="E14" s="2" t="s">
        <v>542</v>
      </c>
      <c r="F14" s="2">
        <v>20.0</v>
      </c>
      <c r="G14" s="2" t="s">
        <v>543</v>
      </c>
      <c r="H14" s="2">
        <v>1453.7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363</v>
      </c>
      <c r="C15" s="2" t="s">
        <v>538</v>
      </c>
      <c r="D15" s="2">
        <v>1973.0</v>
      </c>
      <c r="E15" s="2" t="s">
        <v>152</v>
      </c>
      <c r="F15" s="2">
        <v>56.0</v>
      </c>
      <c r="G15" s="2" t="s">
        <v>544</v>
      </c>
      <c r="H15" s="2">
        <v>1485.3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545</v>
      </c>
      <c r="C16" s="2" t="s">
        <v>546</v>
      </c>
      <c r="D16" s="2">
        <v>1979.0</v>
      </c>
      <c r="E16" s="2" t="s">
        <v>99</v>
      </c>
      <c r="F16" s="2">
        <v>14.0</v>
      </c>
      <c r="G16" s="2" t="s">
        <v>547</v>
      </c>
      <c r="H16" s="2">
        <v>1492.7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548</v>
      </c>
      <c r="C17" s="2" t="s">
        <v>223</v>
      </c>
      <c r="D17" s="2">
        <v>1980.0</v>
      </c>
      <c r="E17" s="2" t="s">
        <v>224</v>
      </c>
      <c r="F17" s="2">
        <v>76.0</v>
      </c>
      <c r="G17" s="2" t="s">
        <v>549</v>
      </c>
      <c r="H17" s="2">
        <v>1515.3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240</v>
      </c>
      <c r="C18" s="2" t="s">
        <v>550</v>
      </c>
      <c r="D18" s="2">
        <v>1974.0</v>
      </c>
      <c r="E18" s="2" t="s">
        <v>551</v>
      </c>
      <c r="F18" s="2">
        <v>295.0</v>
      </c>
      <c r="G18" s="2" t="s">
        <v>552</v>
      </c>
      <c r="H18" s="2">
        <v>1537.0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92</v>
      </c>
      <c r="C19" s="2" t="s">
        <v>128</v>
      </c>
      <c r="D19" s="2">
        <v>1980.0</v>
      </c>
      <c r="E19" s="2" t="s">
        <v>22</v>
      </c>
      <c r="F19" s="2">
        <v>193.0</v>
      </c>
      <c r="G19" s="2" t="s">
        <v>553</v>
      </c>
      <c r="H19" s="2">
        <v>1573.6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554</v>
      </c>
      <c r="C20" s="2" t="s">
        <v>555</v>
      </c>
      <c r="D20" s="2">
        <v>1981.0</v>
      </c>
      <c r="E20" s="2" t="s">
        <v>99</v>
      </c>
      <c r="F20" s="2">
        <v>43.0</v>
      </c>
      <c r="G20" s="2" t="s">
        <v>556</v>
      </c>
      <c r="H20" s="2">
        <v>1591.6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557</v>
      </c>
      <c r="C21" s="2" t="s">
        <v>558</v>
      </c>
      <c r="D21" s="2">
        <v>1976.0</v>
      </c>
      <c r="E21" s="2" t="s">
        <v>75</v>
      </c>
      <c r="F21" s="2">
        <v>191.0</v>
      </c>
      <c r="G21" s="2" t="s">
        <v>559</v>
      </c>
      <c r="H21" s="2">
        <v>1622.2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154</v>
      </c>
      <c r="C22" s="2" t="s">
        <v>560</v>
      </c>
      <c r="D22" s="2">
        <v>1988.0</v>
      </c>
      <c r="E22" s="2" t="s">
        <v>504</v>
      </c>
      <c r="F22" s="2">
        <v>252.0</v>
      </c>
      <c r="G22" s="2" t="s">
        <v>561</v>
      </c>
      <c r="H22" s="2">
        <v>1630.6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1"/>
        <v>19</v>
      </c>
      <c r="B23" s="2" t="s">
        <v>562</v>
      </c>
      <c r="C23" s="2" t="s">
        <v>563</v>
      </c>
      <c r="D23" s="2">
        <v>1982.0</v>
      </c>
      <c r="E23" s="2" t="s">
        <v>22</v>
      </c>
      <c r="F23" s="2">
        <v>172.0</v>
      </c>
      <c r="G23" s="2" t="s">
        <v>564</v>
      </c>
      <c r="H23" s="2">
        <v>1632.1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>
        <f t="shared" si="1"/>
        <v>20</v>
      </c>
      <c r="B24" s="2" t="s">
        <v>565</v>
      </c>
      <c r="C24" s="2" t="s">
        <v>566</v>
      </c>
      <c r="D24" s="2">
        <v>1974.0</v>
      </c>
      <c r="E24" s="2" t="s">
        <v>567</v>
      </c>
      <c r="F24" s="2">
        <v>203.0</v>
      </c>
      <c r="G24" s="2" t="s">
        <v>568</v>
      </c>
      <c r="H24" s="2">
        <v>1647.9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8">
        <f t="shared" si="1"/>
        <v>21</v>
      </c>
      <c r="B25" s="2" t="s">
        <v>335</v>
      </c>
      <c r="C25" s="2" t="s">
        <v>569</v>
      </c>
      <c r="D25" s="2">
        <v>1986.0</v>
      </c>
      <c r="E25" s="2" t="s">
        <v>570</v>
      </c>
      <c r="F25" s="2">
        <v>18.0</v>
      </c>
      <c r="G25" s="2" t="s">
        <v>571</v>
      </c>
      <c r="H25" s="2">
        <v>1651.8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8">
        <f t="shared" si="1"/>
        <v>22</v>
      </c>
      <c r="B26" s="2" t="s">
        <v>325</v>
      </c>
      <c r="C26" s="2" t="s">
        <v>572</v>
      </c>
      <c r="D26" s="2">
        <v>1978.0</v>
      </c>
      <c r="E26" s="2" t="s">
        <v>213</v>
      </c>
      <c r="F26" s="2">
        <v>253.0</v>
      </c>
      <c r="G26" s="2" t="s">
        <v>573</v>
      </c>
      <c r="H26" s="2">
        <v>1667.5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8">
        <f t="shared" si="1"/>
        <v>23</v>
      </c>
      <c r="B27" s="2" t="s">
        <v>154</v>
      </c>
      <c r="C27" s="2" t="s">
        <v>574</v>
      </c>
      <c r="D27" s="2">
        <v>1978.0</v>
      </c>
      <c r="E27" s="2" t="s">
        <v>213</v>
      </c>
      <c r="F27" s="2">
        <v>285.0</v>
      </c>
      <c r="G27" s="2" t="s">
        <v>575</v>
      </c>
      <c r="H27" s="2">
        <v>1675.0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8">
        <f t="shared" si="1"/>
        <v>24</v>
      </c>
      <c r="B28" s="2" t="s">
        <v>576</v>
      </c>
      <c r="C28" s="2" t="s">
        <v>577</v>
      </c>
      <c r="D28" s="2">
        <v>1985.0</v>
      </c>
      <c r="E28" s="2" t="s">
        <v>152</v>
      </c>
      <c r="F28" s="2">
        <v>251.0</v>
      </c>
      <c r="G28" s="2" t="s">
        <v>578</v>
      </c>
      <c r="H28" s="2">
        <v>1704.4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>
      <c r="A29" s="8">
        <f t="shared" si="1"/>
        <v>25</v>
      </c>
      <c r="B29" s="2" t="s">
        <v>154</v>
      </c>
      <c r="C29" s="2" t="s">
        <v>579</v>
      </c>
      <c r="D29" s="2">
        <v>1989.0</v>
      </c>
      <c r="E29" s="2" t="s">
        <v>551</v>
      </c>
      <c r="F29" s="2">
        <v>300.0</v>
      </c>
      <c r="G29" s="2" t="s">
        <v>580</v>
      </c>
      <c r="H29" s="2">
        <v>1734.4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5.75" customHeight="1">
      <c r="A30" s="8">
        <f t="shared" si="1"/>
        <v>26</v>
      </c>
      <c r="B30" s="2" t="s">
        <v>581</v>
      </c>
      <c r="C30" s="2" t="s">
        <v>582</v>
      </c>
      <c r="D30" s="2">
        <v>1965.0</v>
      </c>
      <c r="E30" s="2" t="s">
        <v>19</v>
      </c>
      <c r="F30" s="2">
        <v>284.0</v>
      </c>
      <c r="G30" s="2" t="s">
        <v>583</v>
      </c>
      <c r="H30" s="2">
        <v>1738.0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5.75" customHeight="1">
      <c r="A31" s="8">
        <f t="shared" si="1"/>
        <v>27</v>
      </c>
      <c r="B31" s="2" t="s">
        <v>355</v>
      </c>
      <c r="C31" s="2" t="s">
        <v>584</v>
      </c>
      <c r="D31" s="2">
        <v>1974.0</v>
      </c>
      <c r="E31" s="2" t="s">
        <v>585</v>
      </c>
      <c r="F31" s="2">
        <v>155.0</v>
      </c>
      <c r="G31" s="2" t="s">
        <v>586</v>
      </c>
      <c r="H31" s="2">
        <v>1738.3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5.75" customHeight="1">
      <c r="A32" s="8">
        <f t="shared" si="1"/>
        <v>28</v>
      </c>
      <c r="B32" s="2" t="s">
        <v>548</v>
      </c>
      <c r="C32" s="2" t="s">
        <v>587</v>
      </c>
      <c r="D32" s="2">
        <v>1982.0</v>
      </c>
      <c r="E32" s="2" t="s">
        <v>152</v>
      </c>
      <c r="F32" s="2">
        <v>180.0</v>
      </c>
      <c r="G32" s="2" t="s">
        <v>588</v>
      </c>
      <c r="H32" s="2">
        <v>1785.0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5.75" customHeight="1">
      <c r="A33" s="8">
        <f t="shared" si="1"/>
        <v>29</v>
      </c>
      <c r="B33" s="2" t="s">
        <v>130</v>
      </c>
      <c r="C33" s="2" t="s">
        <v>290</v>
      </c>
      <c r="D33" s="2">
        <v>1978.0</v>
      </c>
      <c r="E33" s="2" t="s">
        <v>589</v>
      </c>
      <c r="F33" s="2">
        <v>199.0</v>
      </c>
      <c r="G33" s="2" t="s">
        <v>590</v>
      </c>
      <c r="H33" s="2">
        <v>1895.8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5.75" customHeight="1">
      <c r="A34" s="8">
        <f t="shared" si="1"/>
        <v>30</v>
      </c>
      <c r="B34" s="2" t="s">
        <v>591</v>
      </c>
      <c r="C34" s="2" t="s">
        <v>592</v>
      </c>
      <c r="D34" s="2">
        <v>1976.0</v>
      </c>
      <c r="E34" s="2" t="s">
        <v>593</v>
      </c>
      <c r="F34" s="2">
        <v>33.0</v>
      </c>
      <c r="G34" s="2" t="s">
        <v>594</v>
      </c>
      <c r="H34" s="2">
        <v>1965.3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15.75" customHeight="1">
      <c r="A35" s="8"/>
      <c r="B35" s="2" t="s">
        <v>595</v>
      </c>
      <c r="C35" s="2" t="s">
        <v>596</v>
      </c>
      <c r="D35" s="2">
        <v>1979.0</v>
      </c>
      <c r="E35" s="2" t="s">
        <v>288</v>
      </c>
      <c r="F35" s="2">
        <v>158.0</v>
      </c>
      <c r="G35" s="2" t="s">
        <v>69</v>
      </c>
      <c r="H35" s="2" t="s">
        <v>69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598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6" si="1">IF(H5="","",RANK(H5,H:H,1))</f>
        <v>1</v>
      </c>
      <c r="B5" s="2" t="s">
        <v>27</v>
      </c>
      <c r="C5" s="2" t="s">
        <v>600</v>
      </c>
      <c r="D5" s="2">
        <v>1975.0</v>
      </c>
      <c r="E5" s="2" t="s">
        <v>603</v>
      </c>
      <c r="F5" s="2">
        <v>44.0</v>
      </c>
      <c r="G5" s="2" t="s">
        <v>604</v>
      </c>
      <c r="H5" s="2">
        <v>899.2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380</v>
      </c>
      <c r="C6" s="2" t="s">
        <v>607</v>
      </c>
      <c r="D6" s="2">
        <v>1986.0</v>
      </c>
      <c r="E6" s="2" t="s">
        <v>608</v>
      </c>
      <c r="F6" s="2">
        <v>260.0</v>
      </c>
      <c r="G6" s="2" t="s">
        <v>609</v>
      </c>
      <c r="H6" s="2">
        <v>978.1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v>3.0</v>
      </c>
      <c r="B7" s="2" t="s">
        <v>73</v>
      </c>
      <c r="C7" s="2" t="s">
        <v>612</v>
      </c>
      <c r="D7" s="2">
        <v>2000.0</v>
      </c>
      <c r="E7" s="2" t="s">
        <v>148</v>
      </c>
      <c r="F7" s="2">
        <v>170.0</v>
      </c>
      <c r="G7" s="2" t="s">
        <v>613</v>
      </c>
      <c r="H7" s="2">
        <v>991.3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ref="A8:A26" si="2">IF(H8="","",RANK(H8,H:H,1))</f>
        <v>4</v>
      </c>
      <c r="B8" s="2" t="s">
        <v>13</v>
      </c>
      <c r="C8" s="2" t="s">
        <v>617</v>
      </c>
      <c r="D8" s="2">
        <v>2002.0</v>
      </c>
      <c r="E8" s="2" t="s">
        <v>148</v>
      </c>
      <c r="F8" s="2">
        <v>196.0</v>
      </c>
      <c r="G8" s="2" t="s">
        <v>618</v>
      </c>
      <c r="H8" s="2">
        <v>1036.6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2"/>
        <v>5</v>
      </c>
      <c r="B9" s="2" t="s">
        <v>196</v>
      </c>
      <c r="C9" s="2" t="s">
        <v>624</v>
      </c>
      <c r="D9" s="2">
        <v>1999.0</v>
      </c>
      <c r="E9" s="2" t="s">
        <v>625</v>
      </c>
      <c r="F9" s="2">
        <v>179.0</v>
      </c>
      <c r="G9" s="2" t="s">
        <v>627</v>
      </c>
      <c r="H9" s="2">
        <v>1087.3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2"/>
        <v>6</v>
      </c>
      <c r="B10" s="2" t="s">
        <v>45</v>
      </c>
      <c r="C10" s="2" t="s">
        <v>633</v>
      </c>
      <c r="D10" s="2">
        <v>1999.0</v>
      </c>
      <c r="E10" s="2" t="s">
        <v>288</v>
      </c>
      <c r="F10" s="2">
        <v>7.0</v>
      </c>
      <c r="G10" s="2" t="s">
        <v>636</v>
      </c>
      <c r="H10" s="2">
        <v>1091.1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2"/>
        <v>7</v>
      </c>
      <c r="B11" s="2" t="s">
        <v>642</v>
      </c>
      <c r="C11" s="2" t="s">
        <v>643</v>
      </c>
      <c r="D11" s="2">
        <v>1976.0</v>
      </c>
      <c r="E11" s="2" t="s">
        <v>165</v>
      </c>
      <c r="F11" s="2">
        <v>113.0</v>
      </c>
      <c r="G11" s="2" t="s">
        <v>644</v>
      </c>
      <c r="H11" s="2">
        <v>1096.7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2"/>
        <v>8</v>
      </c>
      <c r="B12" s="2" t="s">
        <v>73</v>
      </c>
      <c r="C12" s="2" t="s">
        <v>645</v>
      </c>
      <c r="D12" s="2">
        <v>1991.0</v>
      </c>
      <c r="E12" s="2" t="s">
        <v>213</v>
      </c>
      <c r="F12" s="2">
        <v>166.0</v>
      </c>
      <c r="G12" s="2" t="s">
        <v>646</v>
      </c>
      <c r="H12" s="2">
        <v>1123.2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2"/>
        <v>9</v>
      </c>
      <c r="B13" s="2" t="s">
        <v>647</v>
      </c>
      <c r="C13" s="2" t="s">
        <v>648</v>
      </c>
      <c r="D13" s="2">
        <v>1995.0</v>
      </c>
      <c r="E13" s="2" t="s">
        <v>148</v>
      </c>
      <c r="F13" s="2">
        <v>268.0</v>
      </c>
      <c r="G13" s="2" t="s">
        <v>649</v>
      </c>
      <c r="H13" s="2">
        <v>1124.5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2"/>
        <v>10</v>
      </c>
      <c r="B14" s="2" t="s">
        <v>650</v>
      </c>
      <c r="C14" s="2" t="s">
        <v>651</v>
      </c>
      <c r="D14" s="2">
        <v>1977.0</v>
      </c>
      <c r="E14" s="2" t="s">
        <v>138</v>
      </c>
      <c r="F14" s="2">
        <v>298.0</v>
      </c>
      <c r="G14" s="2" t="s">
        <v>652</v>
      </c>
      <c r="H14" s="2">
        <v>1147.4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2"/>
        <v>11</v>
      </c>
      <c r="B15" s="2" t="s">
        <v>653</v>
      </c>
      <c r="C15" s="2" t="s">
        <v>654</v>
      </c>
      <c r="D15" s="2">
        <v>2001.0</v>
      </c>
      <c r="E15" s="2" t="s">
        <v>625</v>
      </c>
      <c r="F15" s="2">
        <v>184.0</v>
      </c>
      <c r="G15" s="2" t="s">
        <v>655</v>
      </c>
      <c r="H15" s="2">
        <v>1196.1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2"/>
        <v>12</v>
      </c>
      <c r="B16" s="2" t="s">
        <v>656</v>
      </c>
      <c r="C16" s="2" t="s">
        <v>657</v>
      </c>
      <c r="D16" s="2">
        <v>1987.0</v>
      </c>
      <c r="E16" s="2" t="s">
        <v>658</v>
      </c>
      <c r="F16" s="2">
        <v>161.0</v>
      </c>
      <c r="G16" s="2" t="s">
        <v>659</v>
      </c>
      <c r="H16" s="2">
        <v>1222.0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2"/>
        <v>13</v>
      </c>
      <c r="B17" s="2" t="s">
        <v>242</v>
      </c>
      <c r="C17" s="2" t="s">
        <v>660</v>
      </c>
      <c r="D17" s="2">
        <v>2002.0</v>
      </c>
      <c r="E17" s="2" t="s">
        <v>661</v>
      </c>
      <c r="F17" s="2">
        <v>175.0</v>
      </c>
      <c r="G17" s="2" t="s">
        <v>662</v>
      </c>
      <c r="H17" s="2">
        <v>1227.8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2"/>
        <v>14</v>
      </c>
      <c r="B18" s="2" t="s">
        <v>77</v>
      </c>
      <c r="C18" s="2" t="s">
        <v>168</v>
      </c>
      <c r="D18" s="2">
        <v>1974.0</v>
      </c>
      <c r="E18" s="2" t="s">
        <v>169</v>
      </c>
      <c r="F18" s="2">
        <v>167.0</v>
      </c>
      <c r="G18" s="2" t="s">
        <v>663</v>
      </c>
      <c r="H18" s="2">
        <v>1252.3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2"/>
        <v>15</v>
      </c>
      <c r="B19" s="2" t="s">
        <v>647</v>
      </c>
      <c r="C19" s="2" t="s">
        <v>664</v>
      </c>
      <c r="D19" s="2">
        <v>1979.0</v>
      </c>
      <c r="E19" s="2" t="s">
        <v>75</v>
      </c>
      <c r="F19" s="2">
        <v>152.0</v>
      </c>
      <c r="G19" s="2" t="s">
        <v>665</v>
      </c>
      <c r="H19" s="2">
        <v>1273.7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2"/>
        <v>16</v>
      </c>
      <c r="B20" s="2" t="s">
        <v>666</v>
      </c>
      <c r="C20" s="2" t="s">
        <v>186</v>
      </c>
      <c r="D20" s="2">
        <v>1976.0</v>
      </c>
      <c r="E20" s="2" t="s">
        <v>19</v>
      </c>
      <c r="F20" s="2">
        <v>177.0</v>
      </c>
      <c r="G20" s="2" t="s">
        <v>667</v>
      </c>
      <c r="H20" s="2">
        <v>1351.8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2"/>
        <v>17</v>
      </c>
      <c r="B21" s="2" t="s">
        <v>45</v>
      </c>
      <c r="C21" s="2" t="s">
        <v>462</v>
      </c>
      <c r="D21" s="2">
        <v>2003.0</v>
      </c>
      <c r="E21" s="2" t="s">
        <v>288</v>
      </c>
      <c r="F21" s="2">
        <v>145.0</v>
      </c>
      <c r="G21" s="2" t="s">
        <v>668</v>
      </c>
      <c r="H21" s="2">
        <v>1424.4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2"/>
        <v>18</v>
      </c>
      <c r="B22" s="2" t="s">
        <v>196</v>
      </c>
      <c r="C22" s="2" t="s">
        <v>669</v>
      </c>
      <c r="D22" s="2">
        <v>1982.0</v>
      </c>
      <c r="E22" s="2" t="s">
        <v>504</v>
      </c>
      <c r="F22" s="2">
        <v>277.0</v>
      </c>
      <c r="G22" s="2" t="s">
        <v>670</v>
      </c>
      <c r="H22" s="2">
        <v>1446.2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2"/>
        <v>19</v>
      </c>
      <c r="B23" s="2" t="s">
        <v>639</v>
      </c>
      <c r="C23" s="2" t="s">
        <v>475</v>
      </c>
      <c r="D23" s="2">
        <v>1974.0</v>
      </c>
      <c r="E23" s="2" t="s">
        <v>19</v>
      </c>
      <c r="F23" s="2">
        <v>66.0</v>
      </c>
      <c r="G23" s="2" t="s">
        <v>671</v>
      </c>
      <c r="H23" s="2">
        <v>1452.4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>
        <f t="shared" si="2"/>
        <v>20</v>
      </c>
      <c r="B24" s="2" t="s">
        <v>73</v>
      </c>
      <c r="C24" s="2" t="s">
        <v>672</v>
      </c>
      <c r="D24" s="2">
        <v>1991.0</v>
      </c>
      <c r="E24" s="2" t="s">
        <v>551</v>
      </c>
      <c r="F24" s="2">
        <v>271.0</v>
      </c>
      <c r="G24" s="2" t="s">
        <v>673</v>
      </c>
      <c r="H24" s="2">
        <v>1604.2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8">
        <f t="shared" si="2"/>
        <v>21</v>
      </c>
      <c r="B25" s="2" t="s">
        <v>73</v>
      </c>
      <c r="C25" s="2" t="s">
        <v>32</v>
      </c>
      <c r="D25" s="2">
        <v>1981.0</v>
      </c>
      <c r="E25" s="2" t="s">
        <v>22</v>
      </c>
      <c r="F25" s="2">
        <v>198.0</v>
      </c>
      <c r="G25" s="2" t="s">
        <v>674</v>
      </c>
      <c r="H25" s="2">
        <v>1666.3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8">
        <f t="shared" si="2"/>
        <v>22</v>
      </c>
      <c r="B26" s="2" t="s">
        <v>275</v>
      </c>
      <c r="C26" s="2" t="s">
        <v>675</v>
      </c>
      <c r="D26" s="2">
        <v>1987.0</v>
      </c>
      <c r="E26" s="2" t="s">
        <v>148</v>
      </c>
      <c r="F26" s="2">
        <v>188.0</v>
      </c>
      <c r="G26" s="2" t="s">
        <v>676</v>
      </c>
      <c r="H26" s="2">
        <v>1666.7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8"/>
      <c r="B27" s="2" t="s">
        <v>677</v>
      </c>
      <c r="C27" s="2" t="s">
        <v>678</v>
      </c>
      <c r="D27" s="2">
        <v>2000.0</v>
      </c>
      <c r="E27" s="2" t="s">
        <v>148</v>
      </c>
      <c r="F27" s="2">
        <v>16.0</v>
      </c>
      <c r="G27" s="2" t="s">
        <v>69</v>
      </c>
      <c r="H27" s="2" t="s">
        <v>69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597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14" si="1">IF(H5="","",RANK(H5,H:H,1))</f>
        <v>1</v>
      </c>
      <c r="B5" s="2" t="s">
        <v>599</v>
      </c>
      <c r="C5" s="2" t="s">
        <v>601</v>
      </c>
      <c r="D5" s="2">
        <v>1965.0</v>
      </c>
      <c r="E5" s="2" t="s">
        <v>19</v>
      </c>
      <c r="F5" s="2">
        <v>267.0</v>
      </c>
      <c r="G5" s="2" t="s">
        <v>602</v>
      </c>
      <c r="H5" s="2">
        <v>1115.3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73</v>
      </c>
      <c r="C6" s="2" t="s">
        <v>605</v>
      </c>
      <c r="D6" s="2">
        <v>1967.0</v>
      </c>
      <c r="E6" s="2" t="s">
        <v>19</v>
      </c>
      <c r="F6" s="2">
        <v>21.0</v>
      </c>
      <c r="G6" s="2" t="s">
        <v>606</v>
      </c>
      <c r="H6" s="2">
        <v>1137.3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73</v>
      </c>
      <c r="C7" s="2" t="s">
        <v>273</v>
      </c>
      <c r="D7" s="2">
        <v>1972.0</v>
      </c>
      <c r="E7" s="2" t="s">
        <v>411</v>
      </c>
      <c r="F7" s="2">
        <v>299.0</v>
      </c>
      <c r="G7" s="2" t="s">
        <v>610</v>
      </c>
      <c r="H7" s="2">
        <v>1202.4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196</v>
      </c>
      <c r="C8" s="2" t="s">
        <v>18</v>
      </c>
      <c r="D8" s="2">
        <v>1975.0</v>
      </c>
      <c r="E8" s="2" t="s">
        <v>22</v>
      </c>
      <c r="F8" s="2">
        <v>195.0</v>
      </c>
      <c r="G8" s="2" t="s">
        <v>614</v>
      </c>
      <c r="H8" s="2">
        <v>1206.2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275</v>
      </c>
      <c r="C9" s="2" t="s">
        <v>615</v>
      </c>
      <c r="D9" s="2">
        <v>1967.0</v>
      </c>
      <c r="E9" s="2" t="s">
        <v>50</v>
      </c>
      <c r="F9" s="2">
        <v>259.0</v>
      </c>
      <c r="G9" s="2" t="s">
        <v>616</v>
      </c>
      <c r="H9" s="2">
        <v>1228.2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621</v>
      </c>
      <c r="C10" s="2" t="s">
        <v>622</v>
      </c>
      <c r="D10" s="2">
        <v>1966.0</v>
      </c>
      <c r="E10" s="2" t="s">
        <v>148</v>
      </c>
      <c r="F10" s="2">
        <v>40.0</v>
      </c>
      <c r="G10" s="2" t="s">
        <v>623</v>
      </c>
      <c r="H10" s="2">
        <v>1363.5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629</v>
      </c>
      <c r="C11" s="2" t="s">
        <v>386</v>
      </c>
      <c r="D11" s="2">
        <v>1971.0</v>
      </c>
      <c r="E11" s="2" t="s">
        <v>50</v>
      </c>
      <c r="F11" s="2">
        <v>119.0</v>
      </c>
      <c r="G11" s="2" t="s">
        <v>630</v>
      </c>
      <c r="H11" s="2">
        <v>1511.7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45</v>
      </c>
      <c r="C12" s="2" t="s">
        <v>634</v>
      </c>
      <c r="D12" s="2">
        <v>1971.0</v>
      </c>
      <c r="E12" s="2" t="s">
        <v>635</v>
      </c>
      <c r="F12" s="2">
        <v>3.0</v>
      </c>
      <c r="G12" s="2" t="s">
        <v>637</v>
      </c>
      <c r="H12" s="2">
        <v>1519.2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 t="str">
        <f t="shared" si="1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 t="str">
        <f t="shared" si="1"/>
        <v/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611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9" si="1">IF(H5="","",RANK(H5,H:H,1))</f>
        <v>1</v>
      </c>
      <c r="B5" s="2" t="s">
        <v>196</v>
      </c>
      <c r="C5" s="2" t="s">
        <v>619</v>
      </c>
      <c r="D5" s="2">
        <v>1962.0</v>
      </c>
      <c r="E5" s="2" t="s">
        <v>50</v>
      </c>
      <c r="F5" s="2">
        <v>266.0</v>
      </c>
      <c r="G5" s="2" t="s">
        <v>620</v>
      </c>
      <c r="H5" s="2">
        <v>1130.4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56</v>
      </c>
      <c r="C6" s="2" t="s">
        <v>626</v>
      </c>
      <c r="D6" s="2">
        <v>1960.0</v>
      </c>
      <c r="E6" s="2" t="s">
        <v>75</v>
      </c>
      <c r="F6" s="2">
        <v>169.0</v>
      </c>
      <c r="G6" s="2" t="s">
        <v>628</v>
      </c>
      <c r="H6" s="2">
        <v>1141.3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196</v>
      </c>
      <c r="C7" s="2" t="s">
        <v>631</v>
      </c>
      <c r="D7" s="2">
        <v>1963.0</v>
      </c>
      <c r="E7" s="2" t="s">
        <v>213</v>
      </c>
      <c r="F7" s="2">
        <v>192.0</v>
      </c>
      <c r="G7" s="2" t="s">
        <v>632</v>
      </c>
      <c r="H7" s="2">
        <v>1252.6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48</v>
      </c>
      <c r="C8" s="2" t="s">
        <v>266</v>
      </c>
      <c r="D8" s="2">
        <v>1961.0</v>
      </c>
      <c r="E8" s="2" t="s">
        <v>267</v>
      </c>
      <c r="F8" s="2">
        <v>31.0</v>
      </c>
      <c r="G8" s="2" t="s">
        <v>638</v>
      </c>
      <c r="H8" s="2">
        <v>1531.1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639</v>
      </c>
      <c r="C9" s="2" t="s">
        <v>640</v>
      </c>
      <c r="D9" s="2">
        <v>1962.0</v>
      </c>
      <c r="E9" s="2" t="s">
        <v>50</v>
      </c>
      <c r="F9" s="2">
        <v>4.0</v>
      </c>
      <c r="G9" s="2" t="s">
        <v>641</v>
      </c>
      <c r="H9" s="2">
        <v>1535.2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679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9" si="1">IF(H5="","",RANK(H5,H:H,1))</f>
        <v>1</v>
      </c>
      <c r="B5" s="2" t="s">
        <v>639</v>
      </c>
      <c r="C5" s="2" t="s">
        <v>681</v>
      </c>
      <c r="D5" s="2">
        <v>1958.0</v>
      </c>
      <c r="E5" s="2" t="s">
        <v>72</v>
      </c>
      <c r="F5" s="2">
        <v>12.0</v>
      </c>
      <c r="G5" s="2" t="s">
        <v>682</v>
      </c>
      <c r="H5" s="2">
        <v>1907.1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45</v>
      </c>
      <c r="C6" s="2" t="s">
        <v>283</v>
      </c>
      <c r="D6" s="2">
        <v>2007.0</v>
      </c>
      <c r="E6" s="2" t="s">
        <v>50</v>
      </c>
      <c r="F6" s="2">
        <v>92.0</v>
      </c>
      <c r="G6" s="2" t="s">
        <v>685</v>
      </c>
      <c r="H6" s="2">
        <v>2011.2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111</v>
      </c>
      <c r="C7" s="2" t="s">
        <v>688</v>
      </c>
      <c r="D7" s="2">
        <v>2005.0</v>
      </c>
      <c r="E7" s="2" t="s">
        <v>209</v>
      </c>
      <c r="F7" s="2">
        <v>291.0</v>
      </c>
      <c r="G7" s="2" t="s">
        <v>689</v>
      </c>
      <c r="H7" s="2">
        <v>2142.7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282</v>
      </c>
      <c r="C8" s="2" t="s">
        <v>283</v>
      </c>
      <c r="D8" s="2">
        <v>2010.0</v>
      </c>
      <c r="E8" s="2" t="s">
        <v>50</v>
      </c>
      <c r="F8" s="2">
        <v>93.0</v>
      </c>
      <c r="G8" s="2" t="s">
        <v>692</v>
      </c>
      <c r="H8" s="2">
        <v>2145.1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340</v>
      </c>
      <c r="C9" s="2" t="s">
        <v>688</v>
      </c>
      <c r="D9" s="2">
        <v>1977.0</v>
      </c>
      <c r="E9" s="2" t="s">
        <v>50</v>
      </c>
      <c r="F9" s="2">
        <v>208.0</v>
      </c>
      <c r="G9" s="2" t="s">
        <v>694</v>
      </c>
      <c r="H9" s="2">
        <v>2146.7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680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25" si="1">IF(H5="","",RANK(H5,H:H,1))</f>
        <v>1</v>
      </c>
      <c r="B5" s="2" t="s">
        <v>180</v>
      </c>
      <c r="C5" s="2" t="s">
        <v>683</v>
      </c>
      <c r="D5" s="2">
        <v>1987.0</v>
      </c>
      <c r="E5" s="2" t="s">
        <v>288</v>
      </c>
      <c r="F5" s="2">
        <v>158.0</v>
      </c>
      <c r="G5" s="2" t="s">
        <v>684</v>
      </c>
      <c r="H5" s="2">
        <v>1610.5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13</v>
      </c>
      <c r="C6" s="2" t="s">
        <v>686</v>
      </c>
      <c r="D6" s="2">
        <v>1994.0</v>
      </c>
      <c r="E6" s="2" t="s">
        <v>504</v>
      </c>
      <c r="F6" s="2">
        <v>399.0</v>
      </c>
      <c r="G6" s="2" t="s">
        <v>687</v>
      </c>
      <c r="H6" s="2">
        <v>1959.4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639</v>
      </c>
      <c r="C7" s="2" t="s">
        <v>681</v>
      </c>
      <c r="D7" s="2">
        <v>1984.0</v>
      </c>
      <c r="E7" s="2" t="s">
        <v>690</v>
      </c>
      <c r="F7" s="2">
        <v>397.0</v>
      </c>
      <c r="G7" s="2" t="s">
        <v>691</v>
      </c>
      <c r="H7" s="2">
        <v>2148.5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242</v>
      </c>
      <c r="C8" s="2" t="s">
        <v>693</v>
      </c>
      <c r="D8" s="2">
        <v>2000.0</v>
      </c>
      <c r="E8" s="2" t="s">
        <v>148</v>
      </c>
      <c r="F8" s="2">
        <v>396.0</v>
      </c>
      <c r="G8" s="2" t="s">
        <v>695</v>
      </c>
      <c r="H8" s="2">
        <v>2325.4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42</v>
      </c>
      <c r="C9" s="2" t="s">
        <v>287</v>
      </c>
      <c r="D9" s="2">
        <v>1980.0</v>
      </c>
      <c r="E9" s="2" t="s">
        <v>288</v>
      </c>
      <c r="F9" s="2">
        <v>372.0</v>
      </c>
      <c r="G9" s="2" t="s">
        <v>696</v>
      </c>
      <c r="H9" s="2">
        <v>2469.5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389</v>
      </c>
      <c r="C10" s="2" t="s">
        <v>200</v>
      </c>
      <c r="D10" s="2">
        <v>1984.0</v>
      </c>
      <c r="E10" s="2" t="s">
        <v>22</v>
      </c>
      <c r="F10" s="2">
        <v>356.0</v>
      </c>
      <c r="G10" s="2" t="s">
        <v>697</v>
      </c>
      <c r="H10" s="2">
        <v>2478.4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39</v>
      </c>
      <c r="C11" s="2" t="s">
        <v>698</v>
      </c>
      <c r="D11" s="2">
        <v>1987.0</v>
      </c>
      <c r="E11" s="2" t="s">
        <v>19</v>
      </c>
      <c r="F11" s="2">
        <v>395.0</v>
      </c>
      <c r="G11" s="2" t="s">
        <v>699</v>
      </c>
      <c r="H11" s="2">
        <v>2487.3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700</v>
      </c>
      <c r="C12" s="2" t="s">
        <v>17</v>
      </c>
      <c r="D12" s="2">
        <v>1986.0</v>
      </c>
      <c r="E12" s="2" t="s">
        <v>288</v>
      </c>
      <c r="F12" s="2">
        <v>394.0</v>
      </c>
      <c r="G12" s="2" t="s">
        <v>701</v>
      </c>
      <c r="H12" s="2">
        <v>2548.4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702</v>
      </c>
      <c r="C13" s="2" t="s">
        <v>703</v>
      </c>
      <c r="D13" s="2">
        <v>1969.0</v>
      </c>
      <c r="E13" s="2" t="s">
        <v>19</v>
      </c>
      <c r="F13" s="2">
        <v>334.0</v>
      </c>
      <c r="G13" s="2" t="s">
        <v>704</v>
      </c>
      <c r="H13" s="2">
        <v>2581.7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705</v>
      </c>
      <c r="C14" s="2" t="s">
        <v>706</v>
      </c>
      <c r="D14" s="2">
        <v>1992.0</v>
      </c>
      <c r="E14" s="2" t="s">
        <v>19</v>
      </c>
      <c r="F14" s="2">
        <v>391.0</v>
      </c>
      <c r="G14" s="2" t="s">
        <v>707</v>
      </c>
      <c r="H14" s="2">
        <v>2604.5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196</v>
      </c>
      <c r="C15" s="2" t="s">
        <v>279</v>
      </c>
      <c r="D15" s="2">
        <v>1975.0</v>
      </c>
      <c r="E15" s="2" t="s">
        <v>152</v>
      </c>
      <c r="F15" s="2">
        <v>302.0</v>
      </c>
      <c r="G15" s="2" t="s">
        <v>708</v>
      </c>
      <c r="H15" s="2">
        <v>2699.9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56</v>
      </c>
      <c r="C16" s="2" t="s">
        <v>709</v>
      </c>
      <c r="D16" s="2">
        <v>1982.0</v>
      </c>
      <c r="E16" s="2" t="s">
        <v>50</v>
      </c>
      <c r="F16" s="2">
        <v>393.0</v>
      </c>
      <c r="G16" s="2" t="s">
        <v>710</v>
      </c>
      <c r="H16" s="2">
        <v>2860.8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711</v>
      </c>
      <c r="C17" s="2" t="s">
        <v>278</v>
      </c>
      <c r="D17" s="2">
        <v>1983.0</v>
      </c>
      <c r="E17" s="2" t="s">
        <v>19</v>
      </c>
      <c r="F17" s="2">
        <v>382.0</v>
      </c>
      <c r="G17" s="2" t="s">
        <v>712</v>
      </c>
      <c r="H17" s="2">
        <v>2887.1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335</v>
      </c>
      <c r="C18" s="2" t="s">
        <v>713</v>
      </c>
      <c r="D18" s="2">
        <v>1975.0</v>
      </c>
      <c r="E18" s="2" t="s">
        <v>19</v>
      </c>
      <c r="F18" s="2">
        <v>392.0</v>
      </c>
      <c r="G18" s="2" t="s">
        <v>714</v>
      </c>
      <c r="H18" s="2">
        <v>2977.3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650</v>
      </c>
      <c r="C19" s="2" t="s">
        <v>715</v>
      </c>
      <c r="D19" s="2">
        <v>1980.0</v>
      </c>
      <c r="E19" s="2" t="s">
        <v>50</v>
      </c>
      <c r="F19" s="2">
        <v>361.0</v>
      </c>
      <c r="G19" s="2" t="s">
        <v>716</v>
      </c>
      <c r="H19" s="2">
        <v>2990.3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73</v>
      </c>
      <c r="C20" s="2" t="s">
        <v>462</v>
      </c>
      <c r="D20" s="2">
        <v>1973.0</v>
      </c>
      <c r="E20" s="2" t="s">
        <v>585</v>
      </c>
      <c r="F20" s="2">
        <v>377.0</v>
      </c>
      <c r="G20" s="2" t="s">
        <v>717</v>
      </c>
      <c r="H20" s="2">
        <v>3027.2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595</v>
      </c>
      <c r="C21" s="2" t="s">
        <v>122</v>
      </c>
      <c r="D21" s="2">
        <v>1981.0</v>
      </c>
      <c r="E21" s="2" t="s">
        <v>19</v>
      </c>
      <c r="F21" s="2">
        <v>350.0</v>
      </c>
      <c r="G21" s="2" t="s">
        <v>718</v>
      </c>
      <c r="H21" s="2">
        <v>3066.0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719</v>
      </c>
      <c r="C22" s="2" t="s">
        <v>720</v>
      </c>
      <c r="D22" s="2">
        <v>1976.0</v>
      </c>
      <c r="E22" s="2" t="s">
        <v>19</v>
      </c>
      <c r="F22" s="2">
        <v>341.0</v>
      </c>
      <c r="G22" s="2" t="s">
        <v>721</v>
      </c>
      <c r="H22" s="2">
        <v>3461.35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1"/>
        <v>19</v>
      </c>
      <c r="B23" s="2" t="s">
        <v>359</v>
      </c>
      <c r="C23" s="2" t="s">
        <v>523</v>
      </c>
      <c r="D23" s="2">
        <v>1969.0</v>
      </c>
      <c r="E23" s="2" t="s">
        <v>722</v>
      </c>
      <c r="F23" s="2">
        <v>383.0</v>
      </c>
      <c r="G23" s="2" t="s">
        <v>723</v>
      </c>
      <c r="H23" s="2">
        <v>3491.47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>
        <f t="shared" si="1"/>
        <v>20</v>
      </c>
      <c r="B24" s="2" t="s">
        <v>724</v>
      </c>
      <c r="C24" s="2" t="s">
        <v>725</v>
      </c>
      <c r="D24" s="2">
        <v>1972.0</v>
      </c>
      <c r="E24" s="2" t="s">
        <v>19</v>
      </c>
      <c r="F24" s="2">
        <v>342.0</v>
      </c>
      <c r="G24" s="2" t="s">
        <v>726</v>
      </c>
      <c r="H24" s="2">
        <v>3565.75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8">
        <f t="shared" si="1"/>
        <v>21</v>
      </c>
      <c r="B25" s="2" t="s">
        <v>363</v>
      </c>
      <c r="C25" s="2" t="s">
        <v>727</v>
      </c>
      <c r="D25" s="2">
        <v>1969.0</v>
      </c>
      <c r="E25" s="2" t="s">
        <v>722</v>
      </c>
      <c r="F25" s="2">
        <v>360.0</v>
      </c>
      <c r="G25" s="2" t="s">
        <v>728</v>
      </c>
      <c r="H25" s="2">
        <v>3571.73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1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63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16" si="1">IF(H5="","",RANK(H5,H:H,1))</f>
        <v>1</v>
      </c>
      <c r="B5" s="2" t="s">
        <v>78</v>
      </c>
      <c r="C5" s="2" t="s">
        <v>79</v>
      </c>
      <c r="D5" s="2">
        <v>2014.0</v>
      </c>
      <c r="E5" s="2" t="s">
        <v>75</v>
      </c>
      <c r="F5" s="2">
        <v>135.0</v>
      </c>
      <c r="G5" s="9" t="s">
        <v>80</v>
      </c>
      <c r="H5" s="2">
        <v>26.54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81</v>
      </c>
      <c r="C6" s="2" t="s">
        <v>82</v>
      </c>
      <c r="D6" s="2">
        <v>2014.0</v>
      </c>
      <c r="E6" s="2" t="s">
        <v>50</v>
      </c>
      <c r="F6" s="2">
        <v>287.0</v>
      </c>
      <c r="G6" s="2" t="s">
        <v>83</v>
      </c>
      <c r="H6" s="2">
        <v>27.09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84</v>
      </c>
      <c r="C7" s="2" t="s">
        <v>85</v>
      </c>
      <c r="D7" s="2">
        <v>2014.0</v>
      </c>
      <c r="E7" s="2" t="s">
        <v>86</v>
      </c>
      <c r="F7" s="2">
        <v>114.0</v>
      </c>
      <c r="G7" s="2" t="s">
        <v>87</v>
      </c>
      <c r="H7" s="2">
        <v>27.57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88</v>
      </c>
      <c r="C8" s="2" t="s">
        <v>89</v>
      </c>
      <c r="D8" s="2">
        <v>2014.0</v>
      </c>
      <c r="E8" s="2" t="s">
        <v>50</v>
      </c>
      <c r="F8" s="2">
        <v>129.0</v>
      </c>
      <c r="G8" s="2" t="s">
        <v>90</v>
      </c>
      <c r="H8" s="2">
        <v>29.77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70</v>
      </c>
      <c r="C9" s="2" t="s">
        <v>71</v>
      </c>
      <c r="D9" s="2">
        <v>2015.0</v>
      </c>
      <c r="E9" s="2" t="s">
        <v>72</v>
      </c>
      <c r="F9" s="2">
        <v>201.0</v>
      </c>
      <c r="G9" s="2" t="s">
        <v>91</v>
      </c>
      <c r="H9" s="2">
        <v>30.32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92</v>
      </c>
      <c r="C10" s="2" t="s">
        <v>93</v>
      </c>
      <c r="D10" s="2">
        <v>2014.0</v>
      </c>
      <c r="E10" s="2" t="s">
        <v>22</v>
      </c>
      <c r="F10" s="2">
        <v>185.0</v>
      </c>
      <c r="G10" s="2" t="s">
        <v>94</v>
      </c>
      <c r="H10" s="2">
        <v>34.57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95</v>
      </c>
      <c r="C11" s="2" t="s">
        <v>82</v>
      </c>
      <c r="D11" s="2">
        <v>2015.0</v>
      </c>
      <c r="E11" s="2" t="s">
        <v>50</v>
      </c>
      <c r="F11" s="2">
        <v>282.0</v>
      </c>
      <c r="G11" s="2" t="s">
        <v>96</v>
      </c>
      <c r="H11" s="2">
        <v>46.29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97</v>
      </c>
      <c r="C12" s="2" t="s">
        <v>98</v>
      </c>
      <c r="D12" s="2">
        <v>2014.0</v>
      </c>
      <c r="E12" s="2" t="s">
        <v>99</v>
      </c>
      <c r="F12" s="2">
        <v>228.0</v>
      </c>
      <c r="G12" s="2" t="s">
        <v>100</v>
      </c>
      <c r="H12" s="2">
        <v>48.89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101</v>
      </c>
      <c r="C13" s="2" t="s">
        <v>102</v>
      </c>
      <c r="D13" s="2">
        <v>2015.0</v>
      </c>
      <c r="E13" s="2" t="s">
        <v>75</v>
      </c>
      <c r="F13" s="2">
        <v>101.0</v>
      </c>
      <c r="G13" s="2" t="s">
        <v>103</v>
      </c>
      <c r="H13" s="2">
        <v>49.39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104</v>
      </c>
      <c r="C14" s="2" t="s">
        <v>105</v>
      </c>
      <c r="D14" s="2">
        <v>2015.0</v>
      </c>
      <c r="E14" s="2" t="s">
        <v>106</v>
      </c>
      <c r="F14" s="2">
        <v>139.0</v>
      </c>
      <c r="G14" s="2" t="s">
        <v>107</v>
      </c>
      <c r="H14" s="2">
        <v>50.22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108</v>
      </c>
      <c r="C15" s="2" t="s">
        <v>109</v>
      </c>
      <c r="D15" s="2">
        <v>2014.0</v>
      </c>
      <c r="E15" s="2" t="s">
        <v>19</v>
      </c>
      <c r="F15" s="2">
        <v>46.0</v>
      </c>
      <c r="G15" s="2" t="s">
        <v>110</v>
      </c>
      <c r="H15" s="2">
        <v>50.77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111</v>
      </c>
      <c r="C16" s="2" t="s">
        <v>112</v>
      </c>
      <c r="D16" s="2">
        <v>2016.0</v>
      </c>
      <c r="E16" s="2" t="s">
        <v>113</v>
      </c>
      <c r="F16" s="2">
        <v>99.0</v>
      </c>
      <c r="G16" s="2" t="s">
        <v>114</v>
      </c>
      <c r="H16" s="2">
        <v>51.86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/>
      <c r="B17" s="2" t="s">
        <v>97</v>
      </c>
      <c r="C17" s="2" t="s">
        <v>115</v>
      </c>
      <c r="D17" s="2">
        <v>2013.0</v>
      </c>
      <c r="E17" s="2" t="s">
        <v>22</v>
      </c>
      <c r="F17" s="2">
        <v>131.0</v>
      </c>
      <c r="G17" s="2" t="s">
        <v>69</v>
      </c>
      <c r="H17" s="2" t="s">
        <v>69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/>
      <c r="B18" s="2" t="s">
        <v>116</v>
      </c>
      <c r="C18" s="2" t="s">
        <v>117</v>
      </c>
      <c r="D18" s="2">
        <v>2016.0</v>
      </c>
      <c r="E18" s="2" t="s">
        <v>58</v>
      </c>
      <c r="F18" s="2">
        <v>55.0</v>
      </c>
      <c r="G18" s="2" t="s">
        <v>69</v>
      </c>
      <c r="H18" s="2" t="s">
        <v>69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/>
      <c r="B19" s="2" t="s">
        <v>67</v>
      </c>
      <c r="C19" s="2" t="s">
        <v>68</v>
      </c>
      <c r="D19" s="2">
        <v>2014.0</v>
      </c>
      <c r="E19" s="2" t="s">
        <v>22</v>
      </c>
      <c r="F19" s="2">
        <v>84.0</v>
      </c>
      <c r="G19" s="2" t="s">
        <v>69</v>
      </c>
      <c r="H19" s="2" t="s">
        <v>69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/>
      <c r="B20" s="2" t="s">
        <v>118</v>
      </c>
      <c r="C20" s="2" t="s">
        <v>117</v>
      </c>
      <c r="D20" s="2">
        <v>2016.0</v>
      </c>
      <c r="E20" s="2" t="s">
        <v>119</v>
      </c>
      <c r="F20" s="2">
        <v>55.0</v>
      </c>
      <c r="G20" s="2" t="s">
        <v>69</v>
      </c>
      <c r="H20" s="2" t="s">
        <v>69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11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19" si="1">IF(H5="","",RANK(H5,H:H,1))</f>
        <v>1</v>
      </c>
      <c r="B5" s="2" t="s">
        <v>13</v>
      </c>
      <c r="C5" s="2" t="s">
        <v>14</v>
      </c>
      <c r="D5" s="2">
        <v>2014.0</v>
      </c>
      <c r="E5" s="2" t="s">
        <v>15</v>
      </c>
      <c r="F5" s="2">
        <v>122.0</v>
      </c>
      <c r="G5" s="2" t="s">
        <v>16</v>
      </c>
      <c r="H5" s="2">
        <v>25.3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17</v>
      </c>
      <c r="C6" s="2" t="s">
        <v>18</v>
      </c>
      <c r="D6" s="2">
        <v>2014.0</v>
      </c>
      <c r="E6" s="2" t="s">
        <v>19</v>
      </c>
      <c r="F6" s="2">
        <v>60.0</v>
      </c>
      <c r="G6" s="2" t="s">
        <v>20</v>
      </c>
      <c r="H6" s="2">
        <v>26.6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21</v>
      </c>
      <c r="C7" s="2" t="s">
        <v>18</v>
      </c>
      <c r="D7" s="2">
        <v>2014.0</v>
      </c>
      <c r="E7" s="2" t="s">
        <v>22</v>
      </c>
      <c r="F7" s="2">
        <v>149.0</v>
      </c>
      <c r="G7" s="2" t="s">
        <v>23</v>
      </c>
      <c r="H7" s="2">
        <v>28.0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24</v>
      </c>
      <c r="C8" s="2" t="s">
        <v>25</v>
      </c>
      <c r="D8" s="2">
        <v>2015.0</v>
      </c>
      <c r="E8" s="2" t="s">
        <v>22</v>
      </c>
      <c r="F8" s="2">
        <v>106.0</v>
      </c>
      <c r="G8" s="2" t="s">
        <v>26</v>
      </c>
      <c r="H8" s="2">
        <v>28.7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27</v>
      </c>
      <c r="C9" s="2" t="s">
        <v>28</v>
      </c>
      <c r="D9" s="2">
        <v>2014.0</v>
      </c>
      <c r="E9" s="2" t="s">
        <v>29</v>
      </c>
      <c r="F9" s="2">
        <v>261.0</v>
      </c>
      <c r="G9" s="2" t="s">
        <v>30</v>
      </c>
      <c r="H9" s="2">
        <v>29.8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31</v>
      </c>
      <c r="C10" s="2" t="s">
        <v>32</v>
      </c>
      <c r="D10" s="2">
        <v>2015.0</v>
      </c>
      <c r="E10" s="2" t="s">
        <v>33</v>
      </c>
      <c r="F10" s="2">
        <v>100.0</v>
      </c>
      <c r="G10" s="2" t="s">
        <v>34</v>
      </c>
      <c r="H10" s="2">
        <v>31.4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35</v>
      </c>
      <c r="C11" s="2" t="s">
        <v>36</v>
      </c>
      <c r="D11" s="2">
        <v>2014.0</v>
      </c>
      <c r="E11" s="2" t="s">
        <v>37</v>
      </c>
      <c r="F11" s="2">
        <v>68.0</v>
      </c>
      <c r="G11" s="2" t="s">
        <v>38</v>
      </c>
      <c r="H11" s="2">
        <v>33.3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39</v>
      </c>
      <c r="C12" s="2" t="s">
        <v>40</v>
      </c>
      <c r="D12" s="2">
        <v>2015.0</v>
      </c>
      <c r="E12" s="2" t="s">
        <v>15</v>
      </c>
      <c r="F12" s="2">
        <v>61.0</v>
      </c>
      <c r="G12" s="2" t="s">
        <v>41</v>
      </c>
      <c r="H12" s="2">
        <v>35.3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42</v>
      </c>
      <c r="C13" s="2" t="s">
        <v>43</v>
      </c>
      <c r="D13" s="2">
        <v>2014.0</v>
      </c>
      <c r="E13" s="2" t="s">
        <v>19</v>
      </c>
      <c r="F13" s="2">
        <v>71.0</v>
      </c>
      <c r="G13" s="2" t="s">
        <v>44</v>
      </c>
      <c r="H13" s="2">
        <v>36.3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45</v>
      </c>
      <c r="C14" s="2" t="s">
        <v>46</v>
      </c>
      <c r="D14" s="2">
        <v>2015.0</v>
      </c>
      <c r="E14" s="2" t="s">
        <v>22</v>
      </c>
      <c r="F14" s="2">
        <v>116.0</v>
      </c>
      <c r="G14" s="2" t="s">
        <v>47</v>
      </c>
      <c r="H14" s="2">
        <v>43.3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48</v>
      </c>
      <c r="C15" s="2" t="s">
        <v>49</v>
      </c>
      <c r="D15" s="2">
        <v>2015.0</v>
      </c>
      <c r="E15" s="2" t="s">
        <v>50</v>
      </c>
      <c r="F15" s="2">
        <v>105.0</v>
      </c>
      <c r="G15" s="2" t="s">
        <v>51</v>
      </c>
      <c r="H15" s="2">
        <v>46.3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52</v>
      </c>
      <c r="C16" s="2" t="s">
        <v>53</v>
      </c>
      <c r="D16" s="2">
        <v>2015.0</v>
      </c>
      <c r="E16" s="2" t="s">
        <v>54</v>
      </c>
      <c r="F16" s="2">
        <v>290.0</v>
      </c>
      <c r="G16" s="2" t="s">
        <v>55</v>
      </c>
      <c r="H16" s="2">
        <v>47.5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56</v>
      </c>
      <c r="C17" s="2" t="s">
        <v>57</v>
      </c>
      <c r="D17" s="2">
        <v>2014.0</v>
      </c>
      <c r="E17" s="2" t="s">
        <v>58</v>
      </c>
      <c r="F17" s="2">
        <v>98.0</v>
      </c>
      <c r="G17" s="2" t="s">
        <v>59</v>
      </c>
      <c r="H17" s="2">
        <v>48.0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60</v>
      </c>
      <c r="C18" s="2" t="s">
        <v>61</v>
      </c>
      <c r="D18" s="2">
        <v>2015.0</v>
      </c>
      <c r="E18" s="2" t="s">
        <v>19</v>
      </c>
      <c r="F18" s="2">
        <v>209.0</v>
      </c>
      <c r="G18" s="2" t="s">
        <v>62</v>
      </c>
      <c r="H18" s="2">
        <v>48.5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64</v>
      </c>
      <c r="C19" s="2" t="s">
        <v>65</v>
      </c>
      <c r="D19" s="2">
        <v>2015.0</v>
      </c>
      <c r="E19" s="2" t="s">
        <v>50</v>
      </c>
      <c r="F19" s="2">
        <v>248.0</v>
      </c>
      <c r="G19" s="2" t="s">
        <v>66</v>
      </c>
      <c r="H19" s="2">
        <v>50.8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/>
      <c r="B20" s="2" t="s">
        <v>67</v>
      </c>
      <c r="C20" s="2" t="s">
        <v>68</v>
      </c>
      <c r="D20" s="2">
        <v>2014.0</v>
      </c>
      <c r="E20" s="2" t="s">
        <v>50</v>
      </c>
      <c r="F20" s="2">
        <v>84.0</v>
      </c>
      <c r="G20" s="2" t="s">
        <v>69</v>
      </c>
      <c r="H20" s="2" t="s">
        <v>69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/>
      <c r="B21" s="2" t="s">
        <v>70</v>
      </c>
      <c r="C21" s="2" t="s">
        <v>71</v>
      </c>
      <c r="D21" s="2">
        <v>2015.0</v>
      </c>
      <c r="E21" s="2" t="s">
        <v>72</v>
      </c>
      <c r="F21" s="2">
        <v>201.0</v>
      </c>
      <c r="G21" s="2" t="s">
        <v>69</v>
      </c>
      <c r="H21" s="2" t="s">
        <v>69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/>
      <c r="B22" s="2" t="s">
        <v>73</v>
      </c>
      <c r="C22" s="2" t="s">
        <v>74</v>
      </c>
      <c r="D22" s="2">
        <v>2016.0</v>
      </c>
      <c r="E22" s="2" t="s">
        <v>75</v>
      </c>
      <c r="F22" s="2">
        <v>143.0</v>
      </c>
      <c r="G22" s="2" t="s">
        <v>69</v>
      </c>
      <c r="H22" s="2" t="s">
        <v>69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/>
      <c r="B23" s="2" t="s">
        <v>52</v>
      </c>
      <c r="C23" s="2" t="s">
        <v>76</v>
      </c>
      <c r="D23" s="2">
        <v>2014.0</v>
      </c>
      <c r="E23" s="2" t="s">
        <v>19</v>
      </c>
      <c r="F23" s="2">
        <v>27.0</v>
      </c>
      <c r="G23" s="2" t="s">
        <v>69</v>
      </c>
      <c r="H23" s="2" t="s">
        <v>69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/>
      <c r="B24" s="2" t="s">
        <v>77</v>
      </c>
      <c r="C24" s="2" t="s">
        <v>53</v>
      </c>
      <c r="D24" s="2">
        <v>2013.0</v>
      </c>
      <c r="E24" s="2" t="s">
        <v>15</v>
      </c>
      <c r="F24" s="2">
        <v>49.0</v>
      </c>
      <c r="G24" s="2" t="s">
        <v>69</v>
      </c>
      <c r="H24" s="2" t="s">
        <v>69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120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18" si="1">IF(H5="","",RANK(H5,H:H,1))</f>
        <v>1</v>
      </c>
      <c r="B5" s="2" t="s">
        <v>121</v>
      </c>
      <c r="C5" s="2" t="s">
        <v>122</v>
      </c>
      <c r="D5" s="2">
        <v>2012.0</v>
      </c>
      <c r="E5" s="2" t="s">
        <v>19</v>
      </c>
      <c r="F5" s="2">
        <v>148.0</v>
      </c>
      <c r="G5" s="2" t="s">
        <v>123</v>
      </c>
      <c r="H5" s="2">
        <v>17.4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124</v>
      </c>
      <c r="C6" s="2" t="s">
        <v>125</v>
      </c>
      <c r="D6" s="2">
        <v>2012.0</v>
      </c>
      <c r="E6" s="2" t="s">
        <v>15</v>
      </c>
      <c r="F6" s="2">
        <v>67.0</v>
      </c>
      <c r="G6" s="2" t="s">
        <v>126</v>
      </c>
      <c r="H6" s="2">
        <v>19.5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127</v>
      </c>
      <c r="C7" s="2" t="s">
        <v>128</v>
      </c>
      <c r="D7" s="2">
        <v>2012.0</v>
      </c>
      <c r="E7" s="2" t="s">
        <v>50</v>
      </c>
      <c r="F7" s="2">
        <v>293.0</v>
      </c>
      <c r="G7" s="2" t="s">
        <v>129</v>
      </c>
      <c r="H7" s="2">
        <v>19.8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130</v>
      </c>
      <c r="C8" s="2" t="s">
        <v>131</v>
      </c>
      <c r="D8" s="2">
        <v>2012.0</v>
      </c>
      <c r="E8" s="2" t="s">
        <v>75</v>
      </c>
      <c r="F8" s="2">
        <v>130.0</v>
      </c>
      <c r="G8" s="2" t="s">
        <v>132</v>
      </c>
      <c r="H8" s="2">
        <v>20.2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133</v>
      </c>
      <c r="C9" s="2" t="s">
        <v>134</v>
      </c>
      <c r="D9" s="2">
        <v>2012.0</v>
      </c>
      <c r="E9" s="2" t="s">
        <v>15</v>
      </c>
      <c r="F9" s="2">
        <v>80.0</v>
      </c>
      <c r="G9" s="2" t="s">
        <v>135</v>
      </c>
      <c r="H9" s="2">
        <v>20.7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136</v>
      </c>
      <c r="C10" s="2" t="s">
        <v>137</v>
      </c>
      <c r="D10" s="2">
        <v>2013.0</v>
      </c>
      <c r="E10" s="2" t="s">
        <v>138</v>
      </c>
      <c r="F10" s="2">
        <v>214.0</v>
      </c>
      <c r="G10" s="2" t="s">
        <v>139</v>
      </c>
      <c r="H10" s="2">
        <v>21.0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78</v>
      </c>
      <c r="C11" s="2" t="s">
        <v>140</v>
      </c>
      <c r="D11" s="2">
        <v>2012.0</v>
      </c>
      <c r="E11" s="2" t="s">
        <v>58</v>
      </c>
      <c r="F11" s="2">
        <v>141.0</v>
      </c>
      <c r="G11" s="2" t="s">
        <v>141</v>
      </c>
      <c r="H11" s="2">
        <v>21.4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142</v>
      </c>
      <c r="C12" s="2" t="s">
        <v>143</v>
      </c>
      <c r="D12" s="2">
        <v>2013.0</v>
      </c>
      <c r="E12" s="2" t="s">
        <v>50</v>
      </c>
      <c r="F12" s="2">
        <v>288.0</v>
      </c>
      <c r="G12" s="2" t="s">
        <v>144</v>
      </c>
      <c r="H12" s="2">
        <v>22.4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97</v>
      </c>
      <c r="C13" s="2" t="s">
        <v>115</v>
      </c>
      <c r="D13" s="2">
        <v>2013.0</v>
      </c>
      <c r="E13" s="2" t="s">
        <v>22</v>
      </c>
      <c r="F13" s="2">
        <v>131.0</v>
      </c>
      <c r="G13" s="2" t="s">
        <v>145</v>
      </c>
      <c r="H13" s="2">
        <v>22.7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146</v>
      </c>
      <c r="C14" s="2" t="s">
        <v>147</v>
      </c>
      <c r="D14" s="2">
        <v>2013.0</v>
      </c>
      <c r="E14" s="2" t="s">
        <v>148</v>
      </c>
      <c r="F14" s="2">
        <v>215.0</v>
      </c>
      <c r="G14" s="2" t="s">
        <v>149</v>
      </c>
      <c r="H14" s="2">
        <v>23.2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150</v>
      </c>
      <c r="C15" s="2" t="s">
        <v>151</v>
      </c>
      <c r="D15" s="2">
        <v>2012.0</v>
      </c>
      <c r="E15" s="2" t="s">
        <v>152</v>
      </c>
      <c r="F15" s="2">
        <v>241.0</v>
      </c>
      <c r="G15" s="2" t="s">
        <v>153</v>
      </c>
      <c r="H15" s="2">
        <v>23.6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154</v>
      </c>
      <c r="C16" s="2" t="s">
        <v>155</v>
      </c>
      <c r="D16" s="2">
        <v>2013.0</v>
      </c>
      <c r="E16" s="2" t="s">
        <v>75</v>
      </c>
      <c r="F16" s="2">
        <v>102.0</v>
      </c>
      <c r="G16" s="2" t="s">
        <v>156</v>
      </c>
      <c r="H16" s="2">
        <v>26.9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157</v>
      </c>
      <c r="C17" s="2" t="s">
        <v>158</v>
      </c>
      <c r="D17" s="2">
        <v>2013.0</v>
      </c>
      <c r="E17" s="2" t="s">
        <v>50</v>
      </c>
      <c r="F17" s="2">
        <v>82.0</v>
      </c>
      <c r="G17" s="2" t="s">
        <v>159</v>
      </c>
      <c r="H17" s="2">
        <v>27.8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160</v>
      </c>
      <c r="C18" s="2" t="s">
        <v>161</v>
      </c>
      <c r="D18" s="2">
        <v>2013.0</v>
      </c>
      <c r="E18" s="2" t="s">
        <v>50</v>
      </c>
      <c r="F18" s="2">
        <v>83.0</v>
      </c>
      <c r="G18" s="2" t="s">
        <v>162</v>
      </c>
      <c r="H18" s="2">
        <v>33.0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/>
      <c r="B19" s="2" t="s">
        <v>163</v>
      </c>
      <c r="C19" s="2" t="s">
        <v>164</v>
      </c>
      <c r="D19" s="2">
        <v>2013.0</v>
      </c>
      <c r="E19" s="2" t="s">
        <v>165</v>
      </c>
      <c r="F19" s="2">
        <v>147.0</v>
      </c>
      <c r="G19" s="2" t="s">
        <v>69</v>
      </c>
      <c r="H19" s="2" t="s">
        <v>69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166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20" si="1">IF(H5="","",RANK(H5,H:H,1))</f>
        <v>1</v>
      </c>
      <c r="B5" s="2" t="s">
        <v>167</v>
      </c>
      <c r="C5" s="2" t="s">
        <v>168</v>
      </c>
      <c r="D5" s="2">
        <v>2012.0</v>
      </c>
      <c r="E5" s="2" t="s">
        <v>169</v>
      </c>
      <c r="F5" s="2">
        <v>278.0</v>
      </c>
      <c r="G5" s="2" t="s">
        <v>170</v>
      </c>
      <c r="H5" s="2">
        <v>18.0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1</v>
      </c>
      <c r="B6" s="2" t="s">
        <v>171</v>
      </c>
      <c r="C6" s="2" t="s">
        <v>172</v>
      </c>
      <c r="D6" s="2">
        <v>2012.0</v>
      </c>
      <c r="E6" s="2" t="s">
        <v>173</v>
      </c>
      <c r="F6" s="2">
        <v>53.0</v>
      </c>
      <c r="G6" s="2" t="s">
        <v>170</v>
      </c>
      <c r="H6" s="2">
        <v>18.0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174</v>
      </c>
      <c r="C7" s="2" t="s">
        <v>175</v>
      </c>
      <c r="D7" s="2">
        <v>2012.0</v>
      </c>
      <c r="E7" s="2" t="s">
        <v>176</v>
      </c>
      <c r="F7" s="2">
        <v>128.0</v>
      </c>
      <c r="G7" s="2" t="s">
        <v>177</v>
      </c>
      <c r="H7" s="2">
        <v>20.1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178</v>
      </c>
      <c r="C8" s="2" t="s">
        <v>18</v>
      </c>
      <c r="D8" s="2">
        <v>2012.0</v>
      </c>
      <c r="E8" s="2" t="s">
        <v>22</v>
      </c>
      <c r="F8" s="2">
        <v>124.0</v>
      </c>
      <c r="G8" s="2" t="s">
        <v>179</v>
      </c>
      <c r="H8" s="2">
        <v>20.5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180</v>
      </c>
      <c r="C9" s="2" t="s">
        <v>181</v>
      </c>
      <c r="D9" s="2">
        <v>2012.0</v>
      </c>
      <c r="E9" s="2" t="s">
        <v>50</v>
      </c>
      <c r="F9" s="2">
        <v>48.0</v>
      </c>
      <c r="G9" s="2" t="s">
        <v>182</v>
      </c>
      <c r="H9" s="2">
        <v>21.3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17</v>
      </c>
      <c r="C10" s="2" t="s">
        <v>183</v>
      </c>
      <c r="D10" s="2">
        <v>2012.0</v>
      </c>
      <c r="E10" s="2" t="s">
        <v>50</v>
      </c>
      <c r="F10" s="2">
        <v>273.0</v>
      </c>
      <c r="G10" s="2" t="s">
        <v>184</v>
      </c>
      <c r="H10" s="2">
        <v>21.6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185</v>
      </c>
      <c r="C11" s="2" t="s">
        <v>186</v>
      </c>
      <c r="D11" s="2">
        <v>2012.0</v>
      </c>
      <c r="E11" s="2" t="s">
        <v>19</v>
      </c>
      <c r="F11" s="2">
        <v>229.0</v>
      </c>
      <c r="G11" s="2" t="s">
        <v>187</v>
      </c>
      <c r="H11" s="2">
        <v>22.1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77</v>
      </c>
      <c r="C12" s="2" t="s">
        <v>46</v>
      </c>
      <c r="D12" s="2">
        <v>2012.0</v>
      </c>
      <c r="E12" s="2" t="s">
        <v>22</v>
      </c>
      <c r="F12" s="2">
        <v>171.0</v>
      </c>
      <c r="G12" s="2" t="s">
        <v>188</v>
      </c>
      <c r="H12" s="2">
        <v>22.6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189</v>
      </c>
      <c r="C13" s="2" t="s">
        <v>190</v>
      </c>
      <c r="D13" s="2">
        <v>2012.0</v>
      </c>
      <c r="E13" s="2" t="s">
        <v>148</v>
      </c>
      <c r="F13" s="2">
        <v>59.0</v>
      </c>
      <c r="G13" s="2" t="s">
        <v>191</v>
      </c>
      <c r="H13" s="2">
        <v>23.8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17</v>
      </c>
      <c r="C14" s="2" t="s">
        <v>192</v>
      </c>
      <c r="D14" s="2">
        <v>2013.0</v>
      </c>
      <c r="E14" s="2" t="s">
        <v>15</v>
      </c>
      <c r="F14" s="2">
        <v>52.0</v>
      </c>
      <c r="G14" s="2" t="s">
        <v>193</v>
      </c>
      <c r="H14" s="2">
        <v>24.7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174</v>
      </c>
      <c r="C15" s="2" t="s">
        <v>194</v>
      </c>
      <c r="D15" s="2">
        <v>2013.0</v>
      </c>
      <c r="E15" s="2" t="s">
        <v>19</v>
      </c>
      <c r="F15" s="2">
        <v>250.0</v>
      </c>
      <c r="G15" s="2" t="s">
        <v>195</v>
      </c>
      <c r="H15" s="2">
        <v>25.2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196</v>
      </c>
      <c r="C16" s="2" t="s">
        <v>197</v>
      </c>
      <c r="D16" s="2">
        <v>2012.0</v>
      </c>
      <c r="E16" s="2" t="s">
        <v>152</v>
      </c>
      <c r="F16" s="2">
        <v>237.0</v>
      </c>
      <c r="G16" s="2" t="s">
        <v>198</v>
      </c>
      <c r="H16" s="2">
        <v>27.2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199</v>
      </c>
      <c r="C17" s="2" t="s">
        <v>200</v>
      </c>
      <c r="D17" s="2">
        <v>2013.0</v>
      </c>
      <c r="E17" s="2" t="s">
        <v>50</v>
      </c>
      <c r="F17" s="2">
        <v>206.0</v>
      </c>
      <c r="G17" s="2" t="s">
        <v>201</v>
      </c>
      <c r="H17" s="2">
        <v>27.6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202</v>
      </c>
      <c r="C18" s="2" t="s">
        <v>203</v>
      </c>
      <c r="D18" s="2">
        <v>2013.0</v>
      </c>
      <c r="E18" s="2" t="s">
        <v>106</v>
      </c>
      <c r="F18" s="2">
        <v>104.0</v>
      </c>
      <c r="G18" s="2" t="s">
        <v>204</v>
      </c>
      <c r="H18" s="2">
        <v>34.3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205</v>
      </c>
      <c r="C19" s="2" t="s">
        <v>206</v>
      </c>
      <c r="D19" s="2">
        <v>2013.0</v>
      </c>
      <c r="E19" s="2" t="s">
        <v>72</v>
      </c>
      <c r="F19" s="2">
        <v>222.0</v>
      </c>
      <c r="G19" s="2" t="s">
        <v>44</v>
      </c>
      <c r="H19" s="2">
        <v>36.3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207</v>
      </c>
      <c r="C20" s="2" t="s">
        <v>208</v>
      </c>
      <c r="D20" s="2">
        <v>2013.0</v>
      </c>
      <c r="E20" s="2" t="s">
        <v>209</v>
      </c>
      <c r="F20" s="2">
        <v>265.0</v>
      </c>
      <c r="G20" s="2" t="s">
        <v>210</v>
      </c>
      <c r="H20" s="2">
        <v>38.4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211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22" si="1">IF(H5="","",RANK(H5,H:H,1))</f>
        <v>1</v>
      </c>
      <c r="B5" s="2" t="s">
        <v>88</v>
      </c>
      <c r="C5" s="2" t="s">
        <v>212</v>
      </c>
      <c r="D5" s="2">
        <v>2010.0</v>
      </c>
      <c r="E5" s="2" t="s">
        <v>213</v>
      </c>
      <c r="F5" s="2">
        <v>227.0</v>
      </c>
      <c r="G5" s="2" t="s">
        <v>215</v>
      </c>
      <c r="H5" s="2">
        <v>58.2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216</v>
      </c>
      <c r="C6" s="2" t="s">
        <v>217</v>
      </c>
      <c r="D6" s="2">
        <v>2010.0</v>
      </c>
      <c r="E6" s="2" t="s">
        <v>218</v>
      </c>
      <c r="F6" s="2">
        <v>262.0</v>
      </c>
      <c r="G6" s="2" t="s">
        <v>219</v>
      </c>
      <c r="H6" s="2">
        <v>59.1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220</v>
      </c>
      <c r="C7" s="2" t="s">
        <v>221</v>
      </c>
      <c r="D7" s="2">
        <v>2010.0</v>
      </c>
      <c r="E7" s="2" t="s">
        <v>213</v>
      </c>
      <c r="F7" s="2">
        <v>274.0</v>
      </c>
      <c r="G7" s="2" t="s">
        <v>222</v>
      </c>
      <c r="H7" s="2">
        <v>61.5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84</v>
      </c>
      <c r="C8" s="2" t="s">
        <v>223</v>
      </c>
      <c r="D8" s="2">
        <v>2010.0</v>
      </c>
      <c r="E8" s="2" t="s">
        <v>224</v>
      </c>
      <c r="F8" s="2">
        <v>73.0</v>
      </c>
      <c r="G8" s="2" t="s">
        <v>225</v>
      </c>
      <c r="H8" s="2">
        <f>60+1.6</f>
        <v>61.6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97</v>
      </c>
      <c r="C9" s="2" t="s">
        <v>231</v>
      </c>
      <c r="D9" s="2">
        <v>2010.0</v>
      </c>
      <c r="E9" s="2" t="s">
        <v>72</v>
      </c>
      <c r="F9" s="2">
        <v>294.0</v>
      </c>
      <c r="G9" s="2" t="s">
        <v>232</v>
      </c>
      <c r="H9" s="2">
        <f>60+4.7</f>
        <v>64.7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146</v>
      </c>
      <c r="C10" s="2" t="s">
        <v>238</v>
      </c>
      <c r="D10" s="2">
        <v>2010.0</v>
      </c>
      <c r="E10" s="2" t="s">
        <v>15</v>
      </c>
      <c r="F10" s="2">
        <v>231.0</v>
      </c>
      <c r="G10" s="2" t="s">
        <v>239</v>
      </c>
      <c r="H10" s="2">
        <v>65.3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240</v>
      </c>
      <c r="C11" s="2" t="s">
        <v>122</v>
      </c>
      <c r="D11" s="2">
        <v>2011.0</v>
      </c>
      <c r="E11" s="2" t="s">
        <v>19</v>
      </c>
      <c r="F11" s="2">
        <v>134.0</v>
      </c>
      <c r="G11" s="2" t="s">
        <v>241</v>
      </c>
      <c r="H11" s="2">
        <f>60+9.7</f>
        <v>69.7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88</v>
      </c>
      <c r="C12" s="2" t="s">
        <v>248</v>
      </c>
      <c r="D12" s="2">
        <v>2010.0</v>
      </c>
      <c r="E12" s="2" t="s">
        <v>22</v>
      </c>
      <c r="F12" s="2">
        <v>120.0</v>
      </c>
      <c r="G12" s="2" t="s">
        <v>249</v>
      </c>
      <c r="H12" s="2">
        <f>60+10.2</f>
        <v>70.2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255</v>
      </c>
      <c r="C13" s="2" t="s">
        <v>256</v>
      </c>
      <c r="D13" s="2">
        <v>2010.0</v>
      </c>
      <c r="E13" s="2" t="s">
        <v>19</v>
      </c>
      <c r="F13" s="2">
        <v>230.0</v>
      </c>
      <c r="G13" s="2" t="s">
        <v>259</v>
      </c>
      <c r="H13" s="2">
        <v>71.3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261</v>
      </c>
      <c r="C14" s="2" t="s">
        <v>143</v>
      </c>
      <c r="D14" s="2">
        <v>2011.0</v>
      </c>
      <c r="E14" s="2" t="s">
        <v>50</v>
      </c>
      <c r="F14" s="2">
        <v>225.0</v>
      </c>
      <c r="G14" s="2" t="s">
        <v>262</v>
      </c>
      <c r="H14" s="2">
        <f>60+12.3</f>
        <v>72.3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133</v>
      </c>
      <c r="C15" s="2" t="s">
        <v>278</v>
      </c>
      <c r="D15" s="2">
        <v>2011.0</v>
      </c>
      <c r="E15" s="2" t="s">
        <v>19</v>
      </c>
      <c r="F15" s="2">
        <v>151.0</v>
      </c>
      <c r="G15" s="2" t="s">
        <v>280</v>
      </c>
      <c r="H15" s="2">
        <v>73.0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101</v>
      </c>
      <c r="C16" s="2" t="s">
        <v>285</v>
      </c>
      <c r="D16" s="2">
        <v>2010.0</v>
      </c>
      <c r="E16" s="2" t="s">
        <v>15</v>
      </c>
      <c r="F16" s="2">
        <v>221.0</v>
      </c>
      <c r="G16" s="2" t="s">
        <v>286</v>
      </c>
      <c r="H16" s="2">
        <f>60+14.5</f>
        <v>74.5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293</v>
      </c>
      <c r="C17" s="2" t="s">
        <v>294</v>
      </c>
      <c r="D17" s="2">
        <v>2010.0</v>
      </c>
      <c r="E17" s="2" t="s">
        <v>19</v>
      </c>
      <c r="F17" s="2">
        <v>50.0</v>
      </c>
      <c r="G17" s="2" t="s">
        <v>292</v>
      </c>
      <c r="H17" s="2">
        <v>76.1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97</v>
      </c>
      <c r="C18" s="2" t="s">
        <v>298</v>
      </c>
      <c r="D18" s="2">
        <v>2011.0</v>
      </c>
      <c r="E18" s="2" t="s">
        <v>72</v>
      </c>
      <c r="F18" s="2">
        <v>242.0</v>
      </c>
      <c r="G18" s="2" t="s">
        <v>299</v>
      </c>
      <c r="H18" s="2">
        <v>76.6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293</v>
      </c>
      <c r="C19" s="2" t="s">
        <v>303</v>
      </c>
      <c r="D19" s="2">
        <v>2010.0</v>
      </c>
      <c r="E19" s="2" t="s">
        <v>152</v>
      </c>
      <c r="F19" s="2">
        <v>37.0</v>
      </c>
      <c r="G19" s="2" t="s">
        <v>304</v>
      </c>
      <c r="H19" s="2">
        <v>80.7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306</v>
      </c>
      <c r="C20" s="2" t="s">
        <v>256</v>
      </c>
      <c r="D20" s="2">
        <v>2011.0</v>
      </c>
      <c r="E20" s="2" t="s">
        <v>19</v>
      </c>
      <c r="F20" s="2">
        <v>249.0</v>
      </c>
      <c r="G20" s="2" t="s">
        <v>307</v>
      </c>
      <c r="H20" s="2">
        <v>87.3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163</v>
      </c>
      <c r="C21" s="2" t="s">
        <v>311</v>
      </c>
      <c r="D21" s="2">
        <v>2011.0</v>
      </c>
      <c r="E21" s="2" t="s">
        <v>15</v>
      </c>
      <c r="F21" s="2">
        <v>77.0</v>
      </c>
      <c r="G21" s="2" t="s">
        <v>312</v>
      </c>
      <c r="H21" s="2">
        <f>60+29.6</f>
        <v>89.6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317</v>
      </c>
      <c r="C22" s="2" t="s">
        <v>105</v>
      </c>
      <c r="D22" s="2">
        <v>2011.0</v>
      </c>
      <c r="E22" s="2" t="s">
        <v>106</v>
      </c>
      <c r="F22" s="2">
        <v>144.0</v>
      </c>
      <c r="G22" s="2" t="s">
        <v>318</v>
      </c>
      <c r="H22" s="2">
        <v>90.8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214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32" si="1">IF(H5="","",RANK(H5,H:H,1))</f>
        <v>1</v>
      </c>
      <c r="B5" s="2" t="s">
        <v>226</v>
      </c>
      <c r="C5" s="2" t="s">
        <v>172</v>
      </c>
      <c r="D5" s="2">
        <v>2010.0</v>
      </c>
      <c r="E5" s="2" t="s">
        <v>173</v>
      </c>
      <c r="F5" s="2">
        <v>96.0</v>
      </c>
      <c r="G5" s="2" t="s">
        <v>227</v>
      </c>
      <c r="H5" s="2">
        <v>56.1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228</v>
      </c>
      <c r="C6" s="2" t="s">
        <v>229</v>
      </c>
      <c r="D6" s="2">
        <v>2010.0</v>
      </c>
      <c r="E6" s="2" t="s">
        <v>15</v>
      </c>
      <c r="F6" s="2">
        <v>269.0</v>
      </c>
      <c r="G6" s="2" t="s">
        <v>230</v>
      </c>
      <c r="H6" s="2">
        <v>57.6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42</v>
      </c>
      <c r="C7" s="2" t="s">
        <v>233</v>
      </c>
      <c r="D7" s="2">
        <v>2010.0</v>
      </c>
      <c r="E7" s="2" t="s">
        <v>234</v>
      </c>
      <c r="F7" s="2">
        <v>8.0</v>
      </c>
      <c r="G7" s="2" t="s">
        <v>219</v>
      </c>
      <c r="H7" s="2">
        <v>59.1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35</v>
      </c>
      <c r="C8" s="2" t="s">
        <v>190</v>
      </c>
      <c r="D8" s="2">
        <v>2010.0</v>
      </c>
      <c r="E8" s="2" t="s">
        <v>148</v>
      </c>
      <c r="F8" s="2">
        <v>65.0</v>
      </c>
      <c r="G8" s="2" t="s">
        <v>235</v>
      </c>
      <c r="H8" s="2">
        <f>60+1.2</f>
        <v>61.2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13</v>
      </c>
      <c r="C9" s="2" t="s">
        <v>236</v>
      </c>
      <c r="D9" s="2">
        <v>2010.0</v>
      </c>
      <c r="E9" s="2" t="s">
        <v>15</v>
      </c>
      <c r="F9" s="2">
        <v>219.0</v>
      </c>
      <c r="G9" s="2" t="s">
        <v>237</v>
      </c>
      <c r="H9" s="2">
        <f>60+2.3</f>
        <v>62.3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242</v>
      </c>
      <c r="C10" s="2" t="s">
        <v>243</v>
      </c>
      <c r="D10" s="2">
        <v>2010.0</v>
      </c>
      <c r="E10" s="2" t="s">
        <v>218</v>
      </c>
      <c r="F10" s="2">
        <v>289.0</v>
      </c>
      <c r="G10" s="2" t="s">
        <v>244</v>
      </c>
      <c r="H10" s="2">
        <v>62.8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245</v>
      </c>
      <c r="C11" s="2" t="s">
        <v>246</v>
      </c>
      <c r="D11" s="2">
        <v>2010.0</v>
      </c>
      <c r="E11" s="2" t="s">
        <v>72</v>
      </c>
      <c r="F11" s="2">
        <v>54.0</v>
      </c>
      <c r="G11" s="2" t="s">
        <v>247</v>
      </c>
      <c r="H11" s="2">
        <f>60+3.8</f>
        <v>63.8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13</v>
      </c>
      <c r="C12" s="2" t="s">
        <v>250</v>
      </c>
      <c r="D12" s="2">
        <v>2011.0</v>
      </c>
      <c r="E12" s="2" t="s">
        <v>251</v>
      </c>
      <c r="F12" s="2">
        <v>133.0</v>
      </c>
      <c r="G12" s="2" t="s">
        <v>232</v>
      </c>
      <c r="H12" s="2">
        <f>60+4.7</f>
        <v>64.7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252</v>
      </c>
      <c r="C13" s="2" t="s">
        <v>253</v>
      </c>
      <c r="D13" s="2">
        <v>2010.0</v>
      </c>
      <c r="E13" s="2" t="s">
        <v>50</v>
      </c>
      <c r="F13" s="2">
        <v>10.0</v>
      </c>
      <c r="G13" s="2" t="s">
        <v>254</v>
      </c>
      <c r="H13" s="2">
        <f>60+6.8</f>
        <v>66.8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77</v>
      </c>
      <c r="C14" s="2" t="s">
        <v>257</v>
      </c>
      <c r="D14" s="2">
        <v>2010.0</v>
      </c>
      <c r="E14" s="2" t="s">
        <v>258</v>
      </c>
      <c r="F14" s="2">
        <v>281.0</v>
      </c>
      <c r="G14" s="2" t="s">
        <v>260</v>
      </c>
      <c r="H14" s="2">
        <f>60+7.7</f>
        <v>67.7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263</v>
      </c>
      <c r="C15" s="2" t="s">
        <v>264</v>
      </c>
      <c r="D15" s="2">
        <v>2010.0</v>
      </c>
      <c r="E15" s="2" t="s">
        <v>15</v>
      </c>
      <c r="F15" s="2">
        <v>87.0</v>
      </c>
      <c r="G15" s="2" t="s">
        <v>265</v>
      </c>
      <c r="H15" s="2">
        <v>68.1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77</v>
      </c>
      <c r="C16" s="2" t="s">
        <v>266</v>
      </c>
      <c r="D16" s="2">
        <v>2011.0</v>
      </c>
      <c r="E16" s="2" t="s">
        <v>267</v>
      </c>
      <c r="F16" s="2">
        <v>25.0</v>
      </c>
      <c r="G16" s="2" t="s">
        <v>268</v>
      </c>
      <c r="H16" s="2">
        <v>69.3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73</v>
      </c>
      <c r="C17" s="2" t="s">
        <v>269</v>
      </c>
      <c r="D17" s="2">
        <v>2011.0</v>
      </c>
      <c r="E17" s="2" t="s">
        <v>19</v>
      </c>
      <c r="F17" s="2">
        <v>234.0</v>
      </c>
      <c r="G17" s="2" t="s">
        <v>270</v>
      </c>
      <c r="H17" s="2">
        <v>70.4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271</v>
      </c>
      <c r="C18" s="2" t="s">
        <v>65</v>
      </c>
      <c r="D18" s="2">
        <v>2011.0</v>
      </c>
      <c r="E18" s="2" t="s">
        <v>50</v>
      </c>
      <c r="F18" s="2">
        <v>226.0</v>
      </c>
      <c r="G18" s="9" t="s">
        <v>272</v>
      </c>
      <c r="H18" s="2">
        <v>70.8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77</v>
      </c>
      <c r="C19" s="2" t="s">
        <v>273</v>
      </c>
      <c r="D19" s="2">
        <v>2011.0</v>
      </c>
      <c r="E19" s="2" t="s">
        <v>148</v>
      </c>
      <c r="F19" s="2">
        <v>112.0</v>
      </c>
      <c r="G19" s="2" t="s">
        <v>274</v>
      </c>
      <c r="H19" s="2">
        <f>60+11.2</f>
        <v>71.2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275</v>
      </c>
      <c r="C20" s="2" t="s">
        <v>183</v>
      </c>
      <c r="D20" s="2">
        <v>2010.0</v>
      </c>
      <c r="E20" s="2" t="s">
        <v>50</v>
      </c>
      <c r="F20" s="2">
        <v>296.0</v>
      </c>
      <c r="G20" s="2" t="s">
        <v>276</v>
      </c>
      <c r="H20" s="2">
        <f>60+11.7</f>
        <v>71.7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73</v>
      </c>
      <c r="C21" s="2" t="s">
        <v>18</v>
      </c>
      <c r="D21" s="2">
        <v>2011.0</v>
      </c>
      <c r="E21" s="2" t="s">
        <v>19</v>
      </c>
      <c r="F21" s="2">
        <v>79.0</v>
      </c>
      <c r="G21" s="2" t="s">
        <v>277</v>
      </c>
      <c r="H21" s="2">
        <f>60+12.5</f>
        <v>72.5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27</v>
      </c>
      <c r="C22" s="2" t="s">
        <v>279</v>
      </c>
      <c r="D22" s="2">
        <v>2011.0</v>
      </c>
      <c r="E22" s="2" t="s">
        <v>152</v>
      </c>
      <c r="F22" s="2">
        <v>217.0</v>
      </c>
      <c r="G22" s="2" t="s">
        <v>281</v>
      </c>
      <c r="H22" s="2">
        <f>60+13.3</f>
        <v>73.3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1"/>
        <v>19</v>
      </c>
      <c r="B23" s="2" t="s">
        <v>282</v>
      </c>
      <c r="C23" s="2" t="s">
        <v>283</v>
      </c>
      <c r="D23" s="2">
        <v>2010.0</v>
      </c>
      <c r="E23" s="2" t="s">
        <v>50</v>
      </c>
      <c r="F23" s="2">
        <v>91.0</v>
      </c>
      <c r="G23" s="2" t="s">
        <v>284</v>
      </c>
      <c r="H23" s="2">
        <f>60+14</f>
        <v>74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>
        <f t="shared" si="1"/>
        <v>20</v>
      </c>
      <c r="B24" s="2" t="s">
        <v>39</v>
      </c>
      <c r="C24" s="2" t="s">
        <v>287</v>
      </c>
      <c r="D24" s="2">
        <v>2011.0</v>
      </c>
      <c r="E24" s="2" t="s">
        <v>288</v>
      </c>
      <c r="F24" s="2">
        <v>1.0</v>
      </c>
      <c r="G24" s="2" t="s">
        <v>289</v>
      </c>
      <c r="H24" s="2">
        <v>74.7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8">
        <f t="shared" si="1"/>
        <v>21</v>
      </c>
      <c r="B25" s="2" t="s">
        <v>290</v>
      </c>
      <c r="C25" s="2" t="s">
        <v>291</v>
      </c>
      <c r="D25" s="2">
        <v>2011.0</v>
      </c>
      <c r="E25" s="2" t="s">
        <v>288</v>
      </c>
      <c r="F25" s="2">
        <v>22.0</v>
      </c>
      <c r="G25" s="2" t="s">
        <v>292</v>
      </c>
      <c r="H25" s="2">
        <f>60+16.1</f>
        <v>76.1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8">
        <f t="shared" si="1"/>
        <v>22</v>
      </c>
      <c r="B26" s="2" t="s">
        <v>27</v>
      </c>
      <c r="C26" s="2" t="s">
        <v>295</v>
      </c>
      <c r="D26" s="2">
        <v>2011.0</v>
      </c>
      <c r="E26" s="2" t="s">
        <v>296</v>
      </c>
      <c r="F26" s="2">
        <v>81.0</v>
      </c>
      <c r="G26" s="2" t="s">
        <v>297</v>
      </c>
      <c r="H26" s="2">
        <f>60+16.5</f>
        <v>76.5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8">
        <f t="shared" si="1"/>
        <v>23</v>
      </c>
      <c r="B27" s="2" t="s">
        <v>300</v>
      </c>
      <c r="C27" s="2" t="s">
        <v>301</v>
      </c>
      <c r="D27" s="2">
        <v>2011.0</v>
      </c>
      <c r="E27" s="2" t="s">
        <v>50</v>
      </c>
      <c r="F27" s="2">
        <v>163.0</v>
      </c>
      <c r="G27" s="2" t="s">
        <v>302</v>
      </c>
      <c r="H27" s="2">
        <v>76.8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8">
        <f t="shared" si="1"/>
        <v>24</v>
      </c>
      <c r="B28" s="2" t="s">
        <v>242</v>
      </c>
      <c r="C28" s="2" t="s">
        <v>25</v>
      </c>
      <c r="D28" s="2">
        <v>2011.0</v>
      </c>
      <c r="E28" s="2" t="s">
        <v>22</v>
      </c>
      <c r="F28" s="2">
        <v>107.0</v>
      </c>
      <c r="G28" s="2" t="s">
        <v>305</v>
      </c>
      <c r="H28" s="2">
        <f>60+21</f>
        <v>81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>
      <c r="A29" s="8">
        <f t="shared" si="1"/>
        <v>25</v>
      </c>
      <c r="B29" s="2" t="s">
        <v>308</v>
      </c>
      <c r="C29" s="2" t="s">
        <v>309</v>
      </c>
      <c r="D29" s="2">
        <v>2010.0</v>
      </c>
      <c r="E29" s="2" t="s">
        <v>22</v>
      </c>
      <c r="F29" s="2">
        <v>6.0</v>
      </c>
      <c r="G29" s="2" t="s">
        <v>310</v>
      </c>
      <c r="H29" s="2">
        <f>60+22.2</f>
        <v>82.2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5.75" customHeight="1">
      <c r="A30" s="8">
        <f t="shared" si="1"/>
        <v>26</v>
      </c>
      <c r="B30" s="2" t="s">
        <v>17</v>
      </c>
      <c r="C30" s="2" t="s">
        <v>313</v>
      </c>
      <c r="D30" s="2">
        <v>2011.0</v>
      </c>
      <c r="E30" s="2" t="s">
        <v>50</v>
      </c>
      <c r="F30" s="2">
        <v>183.0</v>
      </c>
      <c r="G30" s="2" t="s">
        <v>314</v>
      </c>
      <c r="H30" s="2">
        <v>83.2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5.75" customHeight="1">
      <c r="A31" s="8">
        <f t="shared" si="1"/>
        <v>27</v>
      </c>
      <c r="B31" s="2" t="s">
        <v>17</v>
      </c>
      <c r="C31" s="2" t="s">
        <v>315</v>
      </c>
      <c r="D31" s="2">
        <v>2011.0</v>
      </c>
      <c r="E31" s="2" t="s">
        <v>148</v>
      </c>
      <c r="F31" s="2">
        <v>211.0</v>
      </c>
      <c r="G31" s="2" t="s">
        <v>316</v>
      </c>
      <c r="H31" s="2">
        <f>60+25.4</f>
        <v>85.4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5.75" customHeight="1">
      <c r="A32" s="8">
        <f t="shared" si="1"/>
        <v>28</v>
      </c>
      <c r="B32" s="2" t="s">
        <v>319</v>
      </c>
      <c r="C32" s="2" t="s">
        <v>183</v>
      </c>
      <c r="D32" s="2">
        <v>2010.0</v>
      </c>
      <c r="E32" s="2" t="s">
        <v>50</v>
      </c>
      <c r="F32" s="2">
        <v>263.0</v>
      </c>
      <c r="G32" s="2" t="s">
        <v>320</v>
      </c>
      <c r="H32" s="2">
        <v>89.7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0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321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23" si="1">IF(H5="","",RANK(H5,H:H,1))</f>
        <v>1</v>
      </c>
      <c r="B5" s="2" t="s">
        <v>317</v>
      </c>
      <c r="C5" s="2" t="s">
        <v>322</v>
      </c>
      <c r="D5" s="2">
        <v>2007.0</v>
      </c>
      <c r="E5" s="2" t="s">
        <v>323</v>
      </c>
      <c r="F5" s="2">
        <v>2.0</v>
      </c>
      <c r="G5" s="2" t="s">
        <v>324</v>
      </c>
      <c r="H5" s="2">
        <f>60*2+1.6</f>
        <v>121.6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325</v>
      </c>
      <c r="C6" s="2" t="s">
        <v>326</v>
      </c>
      <c r="D6" s="2">
        <v>2007.0</v>
      </c>
      <c r="E6" s="2" t="s">
        <v>19</v>
      </c>
      <c r="F6" s="2">
        <v>86.0</v>
      </c>
      <c r="G6" s="2" t="s">
        <v>327</v>
      </c>
      <c r="H6" s="2">
        <v>132.1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328</v>
      </c>
      <c r="C7" s="2" t="s">
        <v>329</v>
      </c>
      <c r="D7" s="2">
        <v>2007.0</v>
      </c>
      <c r="E7" s="2" t="s">
        <v>148</v>
      </c>
      <c r="F7" s="2">
        <v>45.0</v>
      </c>
      <c r="G7" s="2" t="s">
        <v>330</v>
      </c>
      <c r="H7" s="2">
        <f>60*2+17.9</f>
        <v>137.9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104</v>
      </c>
      <c r="C8" s="2" t="s">
        <v>331</v>
      </c>
      <c r="D8" s="2">
        <v>2007.0</v>
      </c>
      <c r="E8" s="2" t="s">
        <v>50</v>
      </c>
      <c r="F8" s="2">
        <v>297.0</v>
      </c>
      <c r="G8" s="2" t="s">
        <v>332</v>
      </c>
      <c r="H8" s="2">
        <f>60*2+22.6</f>
        <v>142.6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216</v>
      </c>
      <c r="C9" s="2" t="s">
        <v>333</v>
      </c>
      <c r="D9" s="2">
        <v>2007.0</v>
      </c>
      <c r="E9" s="2" t="s">
        <v>19</v>
      </c>
      <c r="F9" s="2">
        <v>117.0</v>
      </c>
      <c r="G9" s="2" t="s">
        <v>334</v>
      </c>
      <c r="H9" s="2">
        <f>60*2+28.8</f>
        <v>148.8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335</v>
      </c>
      <c r="C10" s="2" t="s">
        <v>128</v>
      </c>
      <c r="D10" s="2">
        <v>2007.0</v>
      </c>
      <c r="E10" s="2" t="s">
        <v>50</v>
      </c>
      <c r="F10" s="2">
        <v>138.0</v>
      </c>
      <c r="G10" s="2" t="s">
        <v>336</v>
      </c>
      <c r="H10" s="2">
        <f>60*2+31.9</f>
        <v>151.9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337</v>
      </c>
      <c r="C11" s="2" t="s">
        <v>338</v>
      </c>
      <c r="D11" s="2">
        <v>2009.0</v>
      </c>
      <c r="E11" s="2" t="s">
        <v>148</v>
      </c>
      <c r="F11" s="2">
        <v>57.0</v>
      </c>
      <c r="G11" s="2" t="s">
        <v>339</v>
      </c>
      <c r="H11" s="2">
        <f>60*2+33</f>
        <v>153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340</v>
      </c>
      <c r="C12" s="2" t="s">
        <v>155</v>
      </c>
      <c r="D12" s="2">
        <v>2009.0</v>
      </c>
      <c r="E12" s="2" t="s">
        <v>15</v>
      </c>
      <c r="F12" s="2">
        <v>132.0</v>
      </c>
      <c r="G12" s="2" t="s">
        <v>341</v>
      </c>
      <c r="H12" s="2">
        <f>60*2+33.9</f>
        <v>153.9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342</v>
      </c>
      <c r="C13" s="2" t="s">
        <v>343</v>
      </c>
      <c r="D13" s="2">
        <v>2007.0</v>
      </c>
      <c r="E13" s="2" t="s">
        <v>344</v>
      </c>
      <c r="F13" s="2">
        <v>159.0</v>
      </c>
      <c r="G13" s="2" t="s">
        <v>345</v>
      </c>
      <c r="H13" s="2">
        <v>159.6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346</v>
      </c>
      <c r="C14" s="2" t="s">
        <v>347</v>
      </c>
      <c r="D14" s="2">
        <v>2008.0</v>
      </c>
      <c r="E14" s="2" t="s">
        <v>348</v>
      </c>
      <c r="F14" s="2">
        <v>137.0</v>
      </c>
      <c r="G14" s="2" t="s">
        <v>349</v>
      </c>
      <c r="H14" s="2">
        <f>2*60+40.4</f>
        <v>160.4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111</v>
      </c>
      <c r="C15" s="2" t="s">
        <v>350</v>
      </c>
      <c r="D15" s="2">
        <v>2008.0</v>
      </c>
      <c r="E15" s="2" t="s">
        <v>19</v>
      </c>
      <c r="F15" s="2">
        <v>220.0</v>
      </c>
      <c r="G15" s="2" t="s">
        <v>351</v>
      </c>
      <c r="H15" s="2">
        <f>2*60+40.8</f>
        <v>160.8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352</v>
      </c>
      <c r="C16" s="2" t="s">
        <v>353</v>
      </c>
      <c r="D16" s="2">
        <v>2007.0</v>
      </c>
      <c r="E16" s="2" t="s">
        <v>22</v>
      </c>
      <c r="F16" s="2">
        <v>115.0</v>
      </c>
      <c r="G16" s="2" t="s">
        <v>354</v>
      </c>
      <c r="H16" s="2">
        <f>2*60+41.2</f>
        <v>161.2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355</v>
      </c>
      <c r="C17" s="2" t="s">
        <v>356</v>
      </c>
      <c r="D17" s="2">
        <v>2008.0</v>
      </c>
      <c r="E17" s="2" t="s">
        <v>19</v>
      </c>
      <c r="F17" s="2">
        <v>164.0</v>
      </c>
      <c r="G17" s="2" t="s">
        <v>357</v>
      </c>
      <c r="H17" s="2">
        <v>164.5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118</v>
      </c>
      <c r="C18" s="2" t="s">
        <v>128</v>
      </c>
      <c r="D18" s="2">
        <v>2008.0</v>
      </c>
      <c r="E18" s="2" t="s">
        <v>50</v>
      </c>
      <c r="F18" s="2">
        <v>202.0</v>
      </c>
      <c r="G18" s="2" t="s">
        <v>358</v>
      </c>
      <c r="H18" s="2">
        <f>2*60+45.3</f>
        <v>165.3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359</v>
      </c>
      <c r="C19" s="2" t="s">
        <v>360</v>
      </c>
      <c r="D19" s="2">
        <v>2009.0</v>
      </c>
      <c r="E19" s="2" t="s">
        <v>361</v>
      </c>
      <c r="F19" s="2">
        <v>283.0</v>
      </c>
      <c r="G19" s="2" t="s">
        <v>362</v>
      </c>
      <c r="H19" s="2">
        <f>2*60+53</f>
        <v>173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363</v>
      </c>
      <c r="C20" s="2" t="s">
        <v>364</v>
      </c>
      <c r="D20" s="2">
        <v>2007.0</v>
      </c>
      <c r="E20" s="2" t="s">
        <v>50</v>
      </c>
      <c r="F20" s="2">
        <v>95.0</v>
      </c>
      <c r="G20" s="2" t="s">
        <v>365</v>
      </c>
      <c r="H20" s="2">
        <f>2*60+55.4</f>
        <v>175.4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366</v>
      </c>
      <c r="C21" s="2" t="s">
        <v>367</v>
      </c>
      <c r="D21" s="2">
        <v>2008.0</v>
      </c>
      <c r="E21" s="2" t="s">
        <v>50</v>
      </c>
      <c r="F21" s="2">
        <v>275.0</v>
      </c>
      <c r="G21" s="2" t="s">
        <v>368</v>
      </c>
      <c r="H21" s="2">
        <v>180.7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216</v>
      </c>
      <c r="C22" s="2" t="s">
        <v>369</v>
      </c>
      <c r="D22" s="2">
        <v>2009.0</v>
      </c>
      <c r="E22" s="2" t="s">
        <v>50</v>
      </c>
      <c r="F22" s="2">
        <v>58.0</v>
      </c>
      <c r="G22" s="2" t="s">
        <v>370</v>
      </c>
      <c r="H22" s="2">
        <f>3*60+2.3</f>
        <v>182.3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1"/>
        <v>19</v>
      </c>
      <c r="B23" s="2" t="s">
        <v>371</v>
      </c>
      <c r="C23" s="2" t="s">
        <v>140</v>
      </c>
      <c r="D23" s="2">
        <v>2009.0</v>
      </c>
      <c r="E23" s="2" t="s">
        <v>58</v>
      </c>
      <c r="F23" s="2">
        <v>140.0</v>
      </c>
      <c r="G23" s="2" t="s">
        <v>372</v>
      </c>
      <c r="H23" s="2">
        <f>3*60+11.9</f>
        <v>191.9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8" width="14.43"/>
  </cols>
  <sheetData>
    <row r="1" ht="15.75" customHeight="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2"/>
      <c r="B2" s="4" t="s">
        <v>2</v>
      </c>
      <c r="C2" s="5" t="s">
        <v>373</v>
      </c>
      <c r="D2" s="4" t="s">
        <v>3</v>
      </c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A3" s="2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ht="15.75" customHeight="1">
      <c r="A5" s="8">
        <f t="shared" ref="A5:A30" si="1">IF(H5="","",RANK(H5,H:H,1))</f>
        <v>1</v>
      </c>
      <c r="B5" s="2" t="s">
        <v>374</v>
      </c>
      <c r="C5" s="2" t="s">
        <v>375</v>
      </c>
      <c r="D5" s="2">
        <v>2007.0</v>
      </c>
      <c r="E5" s="2" t="s">
        <v>376</v>
      </c>
      <c r="F5" s="2">
        <v>17.0</v>
      </c>
      <c r="G5" s="2" t="s">
        <v>377</v>
      </c>
      <c r="H5" s="2">
        <v>121.5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ht="15.75" customHeight="1">
      <c r="A6" s="8">
        <f t="shared" si="1"/>
        <v>2</v>
      </c>
      <c r="B6" s="2" t="s">
        <v>17</v>
      </c>
      <c r="C6" s="2" t="s">
        <v>378</v>
      </c>
      <c r="D6" s="2">
        <v>2008.0</v>
      </c>
      <c r="E6" s="2" t="s">
        <v>213</v>
      </c>
      <c r="F6" s="2">
        <v>233.0</v>
      </c>
      <c r="G6" s="2" t="s">
        <v>379</v>
      </c>
      <c r="H6" s="2">
        <v>125.3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ht="15.75" customHeight="1">
      <c r="A7" s="8">
        <f t="shared" si="1"/>
        <v>3</v>
      </c>
      <c r="B7" s="2" t="s">
        <v>380</v>
      </c>
      <c r="C7" s="2" t="s">
        <v>381</v>
      </c>
      <c r="D7" s="2">
        <v>2007.0</v>
      </c>
      <c r="E7" s="2" t="s">
        <v>382</v>
      </c>
      <c r="F7" s="2">
        <v>64.0</v>
      </c>
      <c r="G7" s="2" t="s">
        <v>383</v>
      </c>
      <c r="H7" s="2">
        <v>128.1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ht="15.75" customHeight="1">
      <c r="A8" s="8">
        <f t="shared" si="1"/>
        <v>4</v>
      </c>
      <c r="B8" s="2" t="s">
        <v>290</v>
      </c>
      <c r="C8" s="2" t="s">
        <v>384</v>
      </c>
      <c r="D8" s="2">
        <v>2007.0</v>
      </c>
      <c r="E8" s="2" t="s">
        <v>19</v>
      </c>
      <c r="F8" s="2">
        <v>156.0</v>
      </c>
      <c r="G8" s="2" t="s">
        <v>385</v>
      </c>
      <c r="H8" s="2">
        <v>128.8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ht="15.75" customHeight="1">
      <c r="A9" s="8">
        <f t="shared" si="1"/>
        <v>5</v>
      </c>
      <c r="B9" s="2" t="s">
        <v>180</v>
      </c>
      <c r="C9" s="2" t="s">
        <v>386</v>
      </c>
      <c r="D9" s="2">
        <v>2008.0</v>
      </c>
      <c r="E9" s="2" t="s">
        <v>387</v>
      </c>
      <c r="F9" s="2">
        <v>97.0</v>
      </c>
      <c r="G9" s="2" t="s">
        <v>388</v>
      </c>
      <c r="H9" s="2">
        <v>132.6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ht="15.75" customHeight="1">
      <c r="A10" s="8">
        <f t="shared" si="1"/>
        <v>6</v>
      </c>
      <c r="B10" s="2" t="s">
        <v>389</v>
      </c>
      <c r="C10" s="2" t="s">
        <v>246</v>
      </c>
      <c r="D10" s="2">
        <v>2007.0</v>
      </c>
      <c r="E10" s="2" t="s">
        <v>72</v>
      </c>
      <c r="F10" s="2">
        <v>51.0</v>
      </c>
      <c r="G10" s="2" t="s">
        <v>390</v>
      </c>
      <c r="H10" s="2">
        <v>137.3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5.75" customHeight="1">
      <c r="A11" s="8">
        <f t="shared" si="1"/>
        <v>7</v>
      </c>
      <c r="B11" s="2" t="s">
        <v>391</v>
      </c>
      <c r="C11" s="2" t="s">
        <v>392</v>
      </c>
      <c r="D11" s="2">
        <v>2009.0</v>
      </c>
      <c r="E11" s="2" t="s">
        <v>152</v>
      </c>
      <c r="F11" s="2">
        <v>121.0</v>
      </c>
      <c r="G11" s="2" t="s">
        <v>393</v>
      </c>
      <c r="H11" s="2">
        <v>138.2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5.75" customHeight="1">
      <c r="A12" s="8">
        <f t="shared" si="1"/>
        <v>8</v>
      </c>
      <c r="B12" s="2" t="s">
        <v>17</v>
      </c>
      <c r="C12" s="2" t="s">
        <v>394</v>
      </c>
      <c r="D12" s="2">
        <v>2007.0</v>
      </c>
      <c r="E12" s="2" t="s">
        <v>138</v>
      </c>
      <c r="F12" s="2">
        <v>212.0</v>
      </c>
      <c r="G12" s="2" t="s">
        <v>395</v>
      </c>
      <c r="H12" s="2">
        <v>141.9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5.75" customHeight="1">
      <c r="A13" s="8">
        <f t="shared" si="1"/>
        <v>9</v>
      </c>
      <c r="B13" s="2" t="s">
        <v>39</v>
      </c>
      <c r="C13" s="2" t="s">
        <v>396</v>
      </c>
      <c r="D13" s="2">
        <v>2008.0</v>
      </c>
      <c r="E13" s="2" t="s">
        <v>387</v>
      </c>
      <c r="F13" s="2">
        <v>197.0</v>
      </c>
      <c r="G13" s="2" t="s">
        <v>397</v>
      </c>
      <c r="H13" s="2">
        <v>142.2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5.75" customHeight="1">
      <c r="A14" s="8">
        <f t="shared" si="1"/>
        <v>10</v>
      </c>
      <c r="B14" s="2" t="s">
        <v>17</v>
      </c>
      <c r="C14" s="2" t="s">
        <v>398</v>
      </c>
      <c r="D14" s="2">
        <v>2009.0</v>
      </c>
      <c r="E14" s="2" t="s">
        <v>50</v>
      </c>
      <c r="F14" s="2">
        <v>103.0</v>
      </c>
      <c r="G14" s="2" t="s">
        <v>399</v>
      </c>
      <c r="H14" s="2">
        <v>143.5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5.75" customHeight="1">
      <c r="A15" s="8">
        <f t="shared" si="1"/>
        <v>11</v>
      </c>
      <c r="B15" s="2" t="s">
        <v>400</v>
      </c>
      <c r="C15" s="2" t="s">
        <v>401</v>
      </c>
      <c r="D15" s="2">
        <v>2007.0</v>
      </c>
      <c r="E15" s="2" t="s">
        <v>50</v>
      </c>
      <c r="F15" s="2">
        <v>108.0</v>
      </c>
      <c r="G15" s="2" t="s">
        <v>402</v>
      </c>
      <c r="H15" s="2">
        <v>143.9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5.75" customHeight="1">
      <c r="A16" s="8">
        <f t="shared" si="1"/>
        <v>12</v>
      </c>
      <c r="B16" s="2" t="s">
        <v>403</v>
      </c>
      <c r="C16" s="2" t="s">
        <v>375</v>
      </c>
      <c r="D16" s="2">
        <v>2009.0</v>
      </c>
      <c r="E16" s="2" t="s">
        <v>404</v>
      </c>
      <c r="F16" s="2">
        <v>30.0</v>
      </c>
      <c r="G16" s="2" t="s">
        <v>405</v>
      </c>
      <c r="H16" s="2">
        <v>146.5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5.75" customHeight="1">
      <c r="A17" s="8">
        <f t="shared" si="1"/>
        <v>13</v>
      </c>
      <c r="B17" s="2" t="s">
        <v>380</v>
      </c>
      <c r="C17" s="2" t="s">
        <v>406</v>
      </c>
      <c r="D17" s="2">
        <v>2008.0</v>
      </c>
      <c r="E17" s="2" t="s">
        <v>148</v>
      </c>
      <c r="F17" s="2">
        <v>13.0</v>
      </c>
      <c r="G17" s="2" t="s">
        <v>407</v>
      </c>
      <c r="H17" s="2">
        <v>147.7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.75" customHeight="1">
      <c r="A18" s="8">
        <f t="shared" si="1"/>
        <v>14</v>
      </c>
      <c r="B18" s="2" t="s">
        <v>409</v>
      </c>
      <c r="C18" s="2" t="s">
        <v>410</v>
      </c>
      <c r="D18" s="2">
        <v>2008.0</v>
      </c>
      <c r="E18" s="2" t="s">
        <v>411</v>
      </c>
      <c r="F18" s="2">
        <v>286.0</v>
      </c>
      <c r="G18" s="2" t="s">
        <v>334</v>
      </c>
      <c r="H18" s="2">
        <v>148.8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5.75" customHeight="1">
      <c r="A19" s="8">
        <f t="shared" si="1"/>
        <v>15</v>
      </c>
      <c r="B19" s="2" t="s">
        <v>412</v>
      </c>
      <c r="C19" s="2" t="s">
        <v>413</v>
      </c>
      <c r="D19" s="2">
        <v>2007.0</v>
      </c>
      <c r="E19" s="2" t="s">
        <v>213</v>
      </c>
      <c r="F19" s="2">
        <v>110.0</v>
      </c>
      <c r="G19" s="2" t="s">
        <v>414</v>
      </c>
      <c r="H19" s="2">
        <v>149.4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8">
        <f t="shared" si="1"/>
        <v>16</v>
      </c>
      <c r="B20" s="2" t="s">
        <v>415</v>
      </c>
      <c r="C20" s="2" t="s">
        <v>375</v>
      </c>
      <c r="D20" s="2">
        <v>2009.0</v>
      </c>
      <c r="E20" s="2" t="s">
        <v>404</v>
      </c>
      <c r="F20" s="2">
        <v>42.0</v>
      </c>
      <c r="G20" s="2" t="s">
        <v>416</v>
      </c>
      <c r="H20" s="2">
        <v>149.7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8">
        <f t="shared" si="1"/>
        <v>17</v>
      </c>
      <c r="B21" s="2" t="s">
        <v>242</v>
      </c>
      <c r="C21" s="2" t="s">
        <v>36</v>
      </c>
      <c r="D21" s="2">
        <v>2009.0</v>
      </c>
      <c r="E21" s="2" t="s">
        <v>75</v>
      </c>
      <c r="F21" s="2">
        <v>126.0</v>
      </c>
      <c r="G21" s="2" t="s">
        <v>419</v>
      </c>
      <c r="H21" s="2">
        <v>150.4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8">
        <f t="shared" si="1"/>
        <v>18</v>
      </c>
      <c r="B22" s="2" t="s">
        <v>45</v>
      </c>
      <c r="C22" s="2" t="s">
        <v>421</v>
      </c>
      <c r="D22" s="2">
        <v>2009.0</v>
      </c>
      <c r="E22" s="2" t="s">
        <v>148</v>
      </c>
      <c r="F22" s="2">
        <v>142.0</v>
      </c>
      <c r="G22" s="2" t="s">
        <v>423</v>
      </c>
      <c r="H22" s="2">
        <v>150.9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8">
        <f t="shared" si="1"/>
        <v>19</v>
      </c>
      <c r="B23" s="2" t="s">
        <v>424</v>
      </c>
      <c r="C23" s="2" t="s">
        <v>425</v>
      </c>
      <c r="D23" s="2">
        <v>2009.0</v>
      </c>
      <c r="E23" s="2" t="s">
        <v>426</v>
      </c>
      <c r="F23" s="2">
        <v>62.0</v>
      </c>
      <c r="G23" s="2" t="s">
        <v>341</v>
      </c>
      <c r="H23" s="2">
        <v>153.9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8">
        <f t="shared" si="1"/>
        <v>20</v>
      </c>
      <c r="B24" s="2" t="s">
        <v>180</v>
      </c>
      <c r="C24" s="2" t="s">
        <v>375</v>
      </c>
      <c r="D24" s="2">
        <v>2009.0</v>
      </c>
      <c r="E24" s="2" t="s">
        <v>404</v>
      </c>
      <c r="F24" s="2">
        <v>32.0</v>
      </c>
      <c r="G24" s="2" t="s">
        <v>429</v>
      </c>
      <c r="H24" s="2">
        <v>156.1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8">
        <f t="shared" si="1"/>
        <v>21</v>
      </c>
      <c r="B25" s="2" t="s">
        <v>13</v>
      </c>
      <c r="C25" s="2" t="s">
        <v>430</v>
      </c>
      <c r="D25" s="2">
        <v>2009.0</v>
      </c>
      <c r="E25" s="2" t="s">
        <v>19</v>
      </c>
      <c r="F25" s="2">
        <v>5.0</v>
      </c>
      <c r="G25" s="2" t="s">
        <v>431</v>
      </c>
      <c r="H25" s="2">
        <v>156.6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8">
        <f t="shared" si="1"/>
        <v>22</v>
      </c>
      <c r="B26" s="2" t="s">
        <v>45</v>
      </c>
      <c r="C26" s="2" t="s">
        <v>283</v>
      </c>
      <c r="D26" s="2">
        <v>2007.0</v>
      </c>
      <c r="E26" s="2" t="s">
        <v>50</v>
      </c>
      <c r="F26" s="2">
        <v>90.0</v>
      </c>
      <c r="G26" s="2" t="s">
        <v>434</v>
      </c>
      <c r="H26" s="2">
        <v>158.0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8">
        <f t="shared" si="1"/>
        <v>23</v>
      </c>
      <c r="B27" s="2" t="s">
        <v>242</v>
      </c>
      <c r="C27" s="2" t="s">
        <v>435</v>
      </c>
      <c r="D27" s="2">
        <v>2007.0</v>
      </c>
      <c r="E27" s="2" t="s">
        <v>50</v>
      </c>
      <c r="F27" s="2">
        <v>246.0</v>
      </c>
      <c r="G27" s="2" t="s">
        <v>436</v>
      </c>
      <c r="H27" s="2">
        <v>161.5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8">
        <f t="shared" si="1"/>
        <v>24</v>
      </c>
      <c r="B28" s="2" t="s">
        <v>242</v>
      </c>
      <c r="C28" s="2" t="s">
        <v>439</v>
      </c>
      <c r="D28" s="2">
        <v>2009.0</v>
      </c>
      <c r="E28" s="2" t="s">
        <v>50</v>
      </c>
      <c r="F28" s="2">
        <v>213.0</v>
      </c>
      <c r="G28" s="2" t="s">
        <v>440</v>
      </c>
      <c r="H28" s="2">
        <v>170.8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>
      <c r="A29" s="8">
        <f t="shared" si="1"/>
        <v>25</v>
      </c>
      <c r="B29" s="2" t="s">
        <v>180</v>
      </c>
      <c r="C29" s="2" t="s">
        <v>46</v>
      </c>
      <c r="D29" s="2">
        <v>2009.0</v>
      </c>
      <c r="E29" s="2" t="s">
        <v>22</v>
      </c>
      <c r="F29" s="2">
        <v>146.0</v>
      </c>
      <c r="G29" s="2" t="s">
        <v>441</v>
      </c>
      <c r="H29" s="2">
        <v>174.0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5.75" customHeight="1">
      <c r="A30" s="8">
        <f t="shared" si="1"/>
        <v>26</v>
      </c>
      <c r="B30" s="2" t="s">
        <v>196</v>
      </c>
      <c r="C30" s="2" t="s">
        <v>394</v>
      </c>
      <c r="D30" s="2">
        <v>2009.0</v>
      </c>
      <c r="E30" s="2" t="s">
        <v>444</v>
      </c>
      <c r="F30" s="2">
        <v>207.0</v>
      </c>
      <c r="G30" s="2" t="s">
        <v>445</v>
      </c>
      <c r="H30" s="2">
        <v>196.9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5.75" customHeight="1">
      <c r="A31" s="8"/>
      <c r="B31" s="2" t="s">
        <v>73</v>
      </c>
      <c r="C31" s="2" t="s">
        <v>446</v>
      </c>
      <c r="D31" s="2">
        <v>2009.0</v>
      </c>
      <c r="E31" s="2" t="s">
        <v>148</v>
      </c>
      <c r="F31" s="2">
        <v>24.0</v>
      </c>
      <c r="G31" s="2" t="s">
        <v>69</v>
      </c>
      <c r="H31" s="2" t="s">
        <v>69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